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Users/tanya/Desktop/"/>
    </mc:Choice>
  </mc:AlternateContent>
  <xr:revisionPtr revIDLastSave="0" documentId="13_ncr:1_{C8F90781-B5BE-EE45-B2F9-954D4E7017C2}" xr6:coauthVersionLast="47" xr6:coauthVersionMax="47" xr10:uidLastSave="{00000000-0000-0000-0000-000000000000}"/>
  <bookViews>
    <workbookView xWindow="0" yWindow="0" windowWidth="28800" windowHeight="18000" tabRatio="768" xr2:uid="{00000000-000D-0000-FFFF-FFFF00000000}"/>
  </bookViews>
  <sheets>
    <sheet name="Себестоимость выпуска" sheetId="12" r:id="rId1"/>
    <sheet name="Аналитика" sheetId="11" r:id="rId2"/>
    <sheet name="Производственная программа" sheetId="2" r:id="rId3"/>
    <sheet name="Рецептура" sheetId="3" r:id="rId4"/>
    <sheet name="Стоимость сырья" sheetId="4" r:id="rId5"/>
    <sheet name="Прямые расходы" sheetId="8" r:id="rId6"/>
    <sheet name="Справочник ГП" sheetId="10" r:id="rId7"/>
  </sheets>
  <definedNames>
    <definedName name="_xlnm._FilterDatabase" localSheetId="3" hidden="1">Рецептура!$A$3:$H$182</definedName>
    <definedName name="продукт">'Справочник ГП'!$B$4:$B$23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2" l="1"/>
  <c r="D8" i="12"/>
  <c r="E8" i="12"/>
  <c r="B9" i="12"/>
  <c r="B10" i="12"/>
  <c r="D10" i="12"/>
  <c r="E10" i="12"/>
  <c r="B11" i="12"/>
  <c r="D11" i="12"/>
  <c r="E11" i="12"/>
  <c r="B12" i="12"/>
  <c r="D12" i="12"/>
  <c r="E12" i="12"/>
  <c r="B13" i="12"/>
  <c r="D13" i="12"/>
  <c r="E13" i="12"/>
  <c r="B14" i="12"/>
  <c r="D14" i="12"/>
  <c r="E14" i="12"/>
  <c r="E7" i="12"/>
  <c r="D7" i="12"/>
  <c r="B7" i="12"/>
  <c r="F7" i="12" l="1"/>
  <c r="F11" i="12"/>
  <c r="F13" i="12"/>
  <c r="F14" i="12"/>
  <c r="F10" i="12"/>
  <c r="F12" i="12"/>
  <c r="F8" i="12"/>
  <c r="C4" i="11"/>
  <c r="B4" i="11"/>
  <c r="B10" i="11" a="1"/>
  <c r="B10" i="11" s="1"/>
  <c r="A10" i="11" a="1"/>
  <c r="A27" i="11" s="1"/>
  <c r="D4" i="11" l="1"/>
  <c r="E4" i="11" s="1"/>
  <c r="B25" i="11"/>
  <c r="B21" i="11"/>
  <c r="B17" i="11"/>
  <c r="A16" i="11"/>
  <c r="A24" i="11"/>
  <c r="B13" i="11"/>
  <c r="A10" i="11"/>
  <c r="A17" i="11"/>
  <c r="A25" i="11"/>
  <c r="A12" i="11"/>
  <c r="A20" i="11"/>
  <c r="A28" i="11"/>
  <c r="A13" i="11"/>
  <c r="A21" i="11"/>
  <c r="B28" i="11"/>
  <c r="B24" i="11"/>
  <c r="B20" i="11"/>
  <c r="B16" i="11"/>
  <c r="B12" i="11"/>
  <c r="B27" i="11"/>
  <c r="B23" i="11"/>
  <c r="B19" i="11"/>
  <c r="B15" i="11"/>
  <c r="B11" i="11"/>
  <c r="B26" i="11"/>
  <c r="B22" i="11"/>
  <c r="B18" i="11"/>
  <c r="B14" i="11"/>
  <c r="A14" i="11"/>
  <c r="A18" i="11"/>
  <c r="A22" i="11"/>
  <c r="A26" i="11"/>
  <c r="A11" i="11"/>
  <c r="A15" i="11"/>
  <c r="A19" i="11"/>
  <c r="A23" i="11"/>
  <c r="K7" i="2"/>
  <c r="K8" i="2"/>
  <c r="K9" i="2"/>
  <c r="K10" i="2"/>
  <c r="K11" i="2"/>
  <c r="K12" i="2"/>
  <c r="K13" i="2"/>
  <c r="K14" i="2"/>
  <c r="K15" i="2"/>
  <c r="K16" i="2"/>
  <c r="K17" i="2"/>
  <c r="K18" i="2"/>
  <c r="K6" i="2"/>
  <c r="D9" i="8"/>
  <c r="E9" i="12" s="1"/>
  <c r="D6" i="8"/>
  <c r="L6" i="2" l="1"/>
  <c r="M6" i="2"/>
  <c r="M15" i="2"/>
  <c r="L15" i="2"/>
  <c r="M11" i="2"/>
  <c r="L11" i="2"/>
  <c r="M7" i="2"/>
  <c r="L7" i="2"/>
  <c r="L18" i="2"/>
  <c r="M18" i="2"/>
  <c r="L14" i="2"/>
  <c r="M14" i="2"/>
  <c r="L10" i="2"/>
  <c r="M10" i="2"/>
  <c r="M17" i="2"/>
  <c r="L17" i="2"/>
  <c r="M13" i="2"/>
  <c r="L13" i="2"/>
  <c r="M9" i="2"/>
  <c r="L9" i="2"/>
  <c r="L16" i="2"/>
  <c r="M16" i="2"/>
  <c r="L12" i="2"/>
  <c r="M12" i="2"/>
  <c r="L8" i="2"/>
  <c r="M8" i="2"/>
  <c r="K3" i="2"/>
  <c r="J5" i="3"/>
  <c r="J6" i="3"/>
  <c r="J7" i="3"/>
  <c r="J8" i="3"/>
  <c r="J9" i="3"/>
  <c r="J10" i="3"/>
  <c r="J11" i="3"/>
  <c r="K11" i="3" s="1"/>
  <c r="J12" i="3"/>
  <c r="J13" i="3"/>
  <c r="M3" i="2" l="1"/>
  <c r="E4" i="12" s="1"/>
  <c r="L3" i="2"/>
  <c r="D4" i="12" s="1"/>
  <c r="Q17" i="11"/>
  <c r="Q25" i="11"/>
  <c r="Q21" i="11"/>
  <c r="H25" i="11"/>
  <c r="O28" i="11"/>
  <c r="P28" i="11" s="1"/>
  <c r="Q24" i="11"/>
  <c r="R20" i="11"/>
  <c r="Q16" i="11"/>
  <c r="O12" i="11"/>
  <c r="P12" i="11" s="1"/>
  <c r="Q27" i="11"/>
  <c r="H23" i="11"/>
  <c r="Q19" i="11"/>
  <c r="H15" i="11"/>
  <c r="O11" i="11"/>
  <c r="P11" i="11" s="1"/>
  <c r="R22" i="11"/>
  <c r="O18" i="11"/>
  <c r="P18" i="11" s="1"/>
  <c r="H14" i="11"/>
  <c r="O10" i="11"/>
  <c r="P10" i="11" s="1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I169" i="3"/>
  <c r="K169" i="3" s="1"/>
  <c r="K168" i="3"/>
  <c r="I168" i="3"/>
  <c r="J167" i="3"/>
  <c r="J166" i="3"/>
  <c r="K166" i="3" s="1"/>
  <c r="J165" i="3"/>
  <c r="J164" i="3"/>
  <c r="K164" i="3" s="1"/>
  <c r="J163" i="3"/>
  <c r="J162" i="3"/>
  <c r="K161" i="3"/>
  <c r="K160" i="3"/>
  <c r="K159" i="3"/>
  <c r="I158" i="3"/>
  <c r="I157" i="3"/>
  <c r="K157" i="3" s="1"/>
  <c r="J156" i="3"/>
  <c r="K156" i="3" s="1"/>
  <c r="J155" i="3"/>
  <c r="K155" i="3" s="1"/>
  <c r="J154" i="3"/>
  <c r="K154" i="3" s="1"/>
  <c r="J153" i="3"/>
  <c r="J152" i="3"/>
  <c r="K152" i="3" s="1"/>
  <c r="J151" i="3"/>
  <c r="K151" i="3" s="1"/>
  <c r="K150" i="3"/>
  <c r="K149" i="3"/>
  <c r="K148" i="3"/>
  <c r="K147" i="3"/>
  <c r="K146" i="3"/>
  <c r="K145" i="3"/>
  <c r="K144" i="3"/>
  <c r="K143" i="3"/>
  <c r="K142" i="3"/>
  <c r="K141" i="3"/>
  <c r="K140" i="3"/>
  <c r="K139" i="3"/>
  <c r="I138" i="3"/>
  <c r="K138" i="3" s="1"/>
  <c r="I137" i="3"/>
  <c r="K137" i="3" s="1"/>
  <c r="J136" i="3"/>
  <c r="K136" i="3" s="1"/>
  <c r="J135" i="3"/>
  <c r="K135" i="3" s="1"/>
  <c r="J134" i="3"/>
  <c r="K134" i="3" s="1"/>
  <c r="J133" i="3"/>
  <c r="J132" i="3"/>
  <c r="K132" i="3" s="1"/>
  <c r="K131" i="3"/>
  <c r="K130" i="3"/>
  <c r="K129" i="3"/>
  <c r="I128" i="3"/>
  <c r="I127" i="3"/>
  <c r="J126" i="3"/>
  <c r="J125" i="3"/>
  <c r="J124" i="3"/>
  <c r="J123" i="3"/>
  <c r="J122" i="3"/>
  <c r="K121" i="3"/>
  <c r="K120" i="3"/>
  <c r="K119" i="3"/>
  <c r="I118" i="3"/>
  <c r="K117" i="3"/>
  <c r="I117" i="3"/>
  <c r="J116" i="3"/>
  <c r="J115" i="3"/>
  <c r="K115" i="3" s="1"/>
  <c r="J114" i="3"/>
  <c r="J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I88" i="3"/>
  <c r="I87" i="3"/>
  <c r="J86" i="3"/>
  <c r="K86" i="3" s="1"/>
  <c r="J85" i="3"/>
  <c r="J84" i="3"/>
  <c r="J83" i="3"/>
  <c r="J82" i="3"/>
  <c r="K82" i="3" s="1"/>
  <c r="K81" i="3"/>
  <c r="K80" i="3"/>
  <c r="K79" i="3"/>
  <c r="J78" i="3"/>
  <c r="K78" i="3" s="1"/>
  <c r="J77" i="3"/>
  <c r="J76" i="3"/>
  <c r="J75" i="3"/>
  <c r="K74" i="3"/>
  <c r="K73" i="3"/>
  <c r="K72" i="3"/>
  <c r="J71" i="3"/>
  <c r="J70" i="3"/>
  <c r="K70" i="3" s="1"/>
  <c r="J69" i="3"/>
  <c r="J68" i="3"/>
  <c r="K68" i="3" s="1"/>
  <c r="K67" i="3"/>
  <c r="K66" i="3"/>
  <c r="K65" i="3"/>
  <c r="J64" i="3"/>
  <c r="K64" i="3" s="1"/>
  <c r="J63" i="3"/>
  <c r="K62" i="3"/>
  <c r="K61" i="3"/>
  <c r="K60" i="3"/>
  <c r="J59" i="3"/>
  <c r="K59" i="3" s="1"/>
  <c r="J58" i="3"/>
  <c r="K57" i="3"/>
  <c r="K56" i="3"/>
  <c r="K55" i="3"/>
  <c r="J54" i="3"/>
  <c r="K54" i="3" s="1"/>
  <c r="J53" i="3"/>
  <c r="J52" i="3"/>
  <c r="K52" i="3" s="1"/>
  <c r="J51" i="3"/>
  <c r="J50" i="3"/>
  <c r="K50" i="3" s="1"/>
  <c r="J49" i="3"/>
  <c r="J48" i="3"/>
  <c r="K48" i="3" s="1"/>
  <c r="J47" i="3"/>
  <c r="J46" i="3"/>
  <c r="K46" i="3" s="1"/>
  <c r="K45" i="3"/>
  <c r="K44" i="3"/>
  <c r="K43" i="3"/>
  <c r="J42" i="3"/>
  <c r="K42" i="3" s="1"/>
  <c r="J41" i="3"/>
  <c r="J40" i="3"/>
  <c r="K40" i="3" s="1"/>
  <c r="J39" i="3"/>
  <c r="J38" i="3"/>
  <c r="K38" i="3" s="1"/>
  <c r="J37" i="3"/>
  <c r="J36" i="3"/>
  <c r="K36" i="3" s="1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0" i="3"/>
  <c r="K9" i="3"/>
  <c r="J4" i="3"/>
  <c r="D3" i="2"/>
  <c r="E5" i="12" s="1"/>
  <c r="C3" i="2"/>
  <c r="D5" i="12" s="1"/>
  <c r="F14" i="3"/>
  <c r="F15" i="3"/>
  <c r="F16" i="3"/>
  <c r="F21" i="3"/>
  <c r="F22" i="3"/>
  <c r="F23" i="3"/>
  <c r="F28" i="3"/>
  <c r="F29" i="3"/>
  <c r="F30" i="3"/>
  <c r="F33" i="3"/>
  <c r="F34" i="3"/>
  <c r="F35" i="3"/>
  <c r="F43" i="3"/>
  <c r="F44" i="3"/>
  <c r="F45" i="3"/>
  <c r="F55" i="3"/>
  <c r="F56" i="3"/>
  <c r="F57" i="3"/>
  <c r="F60" i="3"/>
  <c r="F61" i="3"/>
  <c r="F62" i="3"/>
  <c r="F65" i="3"/>
  <c r="F66" i="3"/>
  <c r="F67" i="3"/>
  <c r="F72" i="3"/>
  <c r="F73" i="3"/>
  <c r="F74" i="3"/>
  <c r="F79" i="3"/>
  <c r="F80" i="3"/>
  <c r="F81" i="3"/>
  <c r="F89" i="3"/>
  <c r="F90" i="3"/>
  <c r="F91" i="3"/>
  <c r="F98" i="3"/>
  <c r="F99" i="3"/>
  <c r="F100" i="3"/>
  <c r="F110" i="3"/>
  <c r="F111" i="3"/>
  <c r="F112" i="3"/>
  <c r="F119" i="3"/>
  <c r="F120" i="3"/>
  <c r="F121" i="3"/>
  <c r="F129" i="3"/>
  <c r="F130" i="3"/>
  <c r="F131" i="3"/>
  <c r="F139" i="3"/>
  <c r="F140" i="3"/>
  <c r="F141" i="3"/>
  <c r="F148" i="3"/>
  <c r="F149" i="3"/>
  <c r="F150" i="3"/>
  <c r="F159" i="3"/>
  <c r="F160" i="3"/>
  <c r="F161" i="3"/>
  <c r="F170" i="3"/>
  <c r="F171" i="3"/>
  <c r="F172" i="3"/>
  <c r="F180" i="3"/>
  <c r="F181" i="3"/>
  <c r="F182" i="3"/>
  <c r="C9" i="8"/>
  <c r="D9" i="12" s="1"/>
  <c r="F9" i="12" s="1"/>
  <c r="C6" i="8"/>
  <c r="K88" i="3" l="1"/>
  <c r="K118" i="3"/>
  <c r="F5" i="12"/>
  <c r="F4" i="12"/>
  <c r="K53" i="3"/>
  <c r="O17" i="11"/>
  <c r="P17" i="11" s="1"/>
  <c r="R23" i="11"/>
  <c r="G7" i="2"/>
  <c r="G9" i="2"/>
  <c r="G11" i="2"/>
  <c r="G13" i="2"/>
  <c r="G15" i="2"/>
  <c r="G17" i="2"/>
  <c r="G6" i="2"/>
  <c r="G8" i="2"/>
  <c r="G10" i="2"/>
  <c r="G12" i="2"/>
  <c r="G14" i="2"/>
  <c r="G16" i="2"/>
  <c r="G18" i="2"/>
  <c r="H7" i="2"/>
  <c r="H9" i="2"/>
  <c r="H11" i="2"/>
  <c r="H13" i="2"/>
  <c r="H15" i="2"/>
  <c r="H17" i="2"/>
  <c r="H8" i="2"/>
  <c r="H10" i="2"/>
  <c r="H12" i="2"/>
  <c r="H14" i="2"/>
  <c r="H16" i="2"/>
  <c r="H18" i="2"/>
  <c r="H6" i="2"/>
  <c r="R25" i="11"/>
  <c r="H20" i="11"/>
  <c r="O24" i="11"/>
  <c r="P24" i="11" s="1"/>
  <c r="O20" i="11"/>
  <c r="P20" i="11" s="1"/>
  <c r="R17" i="11"/>
  <c r="H17" i="11"/>
  <c r="H21" i="11"/>
  <c r="R21" i="11"/>
  <c r="R15" i="11"/>
  <c r="O13" i="11"/>
  <c r="P13" i="11" s="1"/>
  <c r="H28" i="11"/>
  <c r="O21" i="11"/>
  <c r="P21" i="11" s="1"/>
  <c r="O25" i="11"/>
  <c r="P25" i="11" s="1"/>
  <c r="Q18" i="11"/>
  <c r="Q28" i="11"/>
  <c r="Q15" i="11"/>
  <c r="R18" i="11"/>
  <c r="O15" i="11"/>
  <c r="P15" i="11" s="1"/>
  <c r="R28" i="11"/>
  <c r="H24" i="11"/>
  <c r="H16" i="11"/>
  <c r="H18" i="11"/>
  <c r="O26" i="11"/>
  <c r="P26" i="11" s="1"/>
  <c r="H26" i="11"/>
  <c r="O19" i="11"/>
  <c r="P19" i="11" s="1"/>
  <c r="H19" i="11"/>
  <c r="Q26" i="11"/>
  <c r="R26" i="11"/>
  <c r="O14" i="11"/>
  <c r="P14" i="11" s="1"/>
  <c r="O23" i="11"/>
  <c r="P23" i="11" s="1"/>
  <c r="Q23" i="11"/>
  <c r="R16" i="11"/>
  <c r="O27" i="11"/>
  <c r="P27" i="11" s="1"/>
  <c r="H27" i="11"/>
  <c r="R24" i="11"/>
  <c r="R19" i="11"/>
  <c r="R27" i="11"/>
  <c r="O16" i="11"/>
  <c r="P16" i="11" s="1"/>
  <c r="Q20" i="11"/>
  <c r="S20" i="11" s="1"/>
  <c r="O22" i="11"/>
  <c r="P22" i="11" s="1"/>
  <c r="H22" i="11"/>
  <c r="Q22" i="11"/>
  <c r="S22" i="11" s="1"/>
  <c r="K6" i="3"/>
  <c r="K116" i="3"/>
  <c r="K162" i="3"/>
  <c r="K7" i="3"/>
  <c r="K49" i="3"/>
  <c r="K77" i="3"/>
  <c r="K163" i="3"/>
  <c r="K114" i="3"/>
  <c r="K47" i="3"/>
  <c r="K84" i="3"/>
  <c r="K165" i="3"/>
  <c r="K51" i="3"/>
  <c r="K85" i="3"/>
  <c r="K113" i="3"/>
  <c r="K76" i="3"/>
  <c r="K5" i="3"/>
  <c r="K37" i="3"/>
  <c r="K41" i="3"/>
  <c r="K133" i="3"/>
  <c r="K167" i="3"/>
  <c r="K69" i="3"/>
  <c r="D10" i="11" s="1" a="1"/>
  <c r="K153" i="3"/>
  <c r="K39" i="3"/>
  <c r="K71" i="3"/>
  <c r="K75" i="3"/>
  <c r="K123" i="3"/>
  <c r="K125" i="3"/>
  <c r="K127" i="3"/>
  <c r="K13" i="3"/>
  <c r="K4" i="3"/>
  <c r="K8" i="3"/>
  <c r="K12" i="3"/>
  <c r="K58" i="3"/>
  <c r="K83" i="3"/>
  <c r="K87" i="3"/>
  <c r="K122" i="3"/>
  <c r="K124" i="3"/>
  <c r="K126" i="3"/>
  <c r="K128" i="3"/>
  <c r="K63" i="3"/>
  <c r="K158" i="3"/>
  <c r="S23" i="11" l="1"/>
  <c r="D27" i="11"/>
  <c r="D24" i="11"/>
  <c r="T24" i="11" s="1"/>
  <c r="D28" i="11"/>
  <c r="T28" i="11" s="1"/>
  <c r="D13" i="11"/>
  <c r="D10" i="11"/>
  <c r="D26" i="11"/>
  <c r="T26" i="11" s="1"/>
  <c r="D23" i="11"/>
  <c r="T23" i="11" s="1"/>
  <c r="D17" i="11"/>
  <c r="D14" i="11"/>
  <c r="D11" i="11"/>
  <c r="D20" i="11"/>
  <c r="T20" i="11" s="1"/>
  <c r="D16" i="11"/>
  <c r="T16" i="11" s="1"/>
  <c r="D21" i="11"/>
  <c r="T21" i="11" s="1"/>
  <c r="D18" i="11"/>
  <c r="T18" i="11" s="1"/>
  <c r="D15" i="11"/>
  <c r="T15" i="11" s="1"/>
  <c r="D12" i="11"/>
  <c r="D22" i="11"/>
  <c r="D19" i="11"/>
  <c r="T19" i="11" s="1"/>
  <c r="D25" i="11"/>
  <c r="S27" i="11"/>
  <c r="S25" i="11"/>
  <c r="S19" i="11"/>
  <c r="S16" i="11"/>
  <c r="S18" i="11"/>
  <c r="S21" i="11"/>
  <c r="S17" i="11"/>
  <c r="S24" i="11"/>
  <c r="H3" i="2"/>
  <c r="G3" i="2"/>
  <c r="S15" i="11"/>
  <c r="S26" i="11"/>
  <c r="S28" i="11"/>
  <c r="G77" i="4"/>
  <c r="H77" i="4" s="1"/>
  <c r="E77" i="4"/>
  <c r="G61" i="4"/>
  <c r="G62" i="4"/>
  <c r="G63" i="4"/>
  <c r="G64" i="4"/>
  <c r="G60" i="4"/>
  <c r="E61" i="4"/>
  <c r="E62" i="4"/>
  <c r="E63" i="4"/>
  <c r="E64" i="4"/>
  <c r="E60" i="4"/>
  <c r="Q11" i="11" s="1"/>
  <c r="G33" i="4"/>
  <c r="G34" i="4"/>
  <c r="L31" i="3" s="1"/>
  <c r="M31" i="3" s="1"/>
  <c r="G35" i="4"/>
  <c r="G36" i="4"/>
  <c r="G37" i="4"/>
  <c r="G38" i="4"/>
  <c r="G39" i="4"/>
  <c r="L142" i="3" s="1"/>
  <c r="M142" i="3" s="1"/>
  <c r="E33" i="4"/>
  <c r="Q10" i="11" s="1"/>
  <c r="E34" i="4"/>
  <c r="E35" i="4"/>
  <c r="E36" i="4"/>
  <c r="E37" i="4"/>
  <c r="E38" i="4"/>
  <c r="E39" i="4"/>
  <c r="G32" i="4"/>
  <c r="L132" i="3" s="1"/>
  <c r="M132" i="3" s="1"/>
  <c r="E32" i="4"/>
  <c r="G7" i="4"/>
  <c r="G8" i="4"/>
  <c r="G9" i="4"/>
  <c r="G10" i="4"/>
  <c r="G11" i="4"/>
  <c r="G12" i="4"/>
  <c r="L40" i="3" s="1"/>
  <c r="M40" i="3" s="1"/>
  <c r="G13" i="4"/>
  <c r="G14" i="4"/>
  <c r="L7" i="3" s="1"/>
  <c r="M7" i="3" s="1"/>
  <c r="G15" i="4"/>
  <c r="G16" i="4"/>
  <c r="G17" i="4"/>
  <c r="L25" i="3" s="1"/>
  <c r="M25" i="3" s="1"/>
  <c r="G18" i="4"/>
  <c r="L38" i="3" s="1"/>
  <c r="M38" i="3" s="1"/>
  <c r="G19" i="4"/>
  <c r="L47" i="3" s="1"/>
  <c r="M47" i="3" s="1"/>
  <c r="G20" i="4"/>
  <c r="L48" i="3" s="1"/>
  <c r="M48" i="3" s="1"/>
  <c r="G21" i="4"/>
  <c r="L49" i="3" s="1"/>
  <c r="M49" i="3" s="1"/>
  <c r="G22" i="4"/>
  <c r="G23" i="4"/>
  <c r="L18" i="3" s="1"/>
  <c r="M18" i="3" s="1"/>
  <c r="G24" i="4"/>
  <c r="L70" i="3" s="1"/>
  <c r="M70" i="3" s="1"/>
  <c r="G25" i="4"/>
  <c r="G26" i="4"/>
  <c r="G27" i="4"/>
  <c r="G28" i="4"/>
  <c r="G29" i="4"/>
  <c r="L9" i="3" s="1"/>
  <c r="M9" i="3" s="1"/>
  <c r="G30" i="4"/>
  <c r="G31" i="4"/>
  <c r="L50" i="3" s="1"/>
  <c r="M50" i="3" s="1"/>
  <c r="H34" i="4"/>
  <c r="H35" i="4"/>
  <c r="H39" i="4"/>
  <c r="G40" i="4"/>
  <c r="L89" i="3" s="1"/>
  <c r="M89" i="3" s="1"/>
  <c r="G41" i="4"/>
  <c r="L98" i="3" s="1"/>
  <c r="M98" i="3" s="1"/>
  <c r="G42" i="4"/>
  <c r="L110" i="3" s="1"/>
  <c r="M110" i="3" s="1"/>
  <c r="G43" i="4"/>
  <c r="L119" i="3" s="1"/>
  <c r="M119" i="3" s="1"/>
  <c r="G44" i="4"/>
  <c r="L129" i="3" s="1"/>
  <c r="M129" i="3" s="1"/>
  <c r="G45" i="4"/>
  <c r="L139" i="3" s="1"/>
  <c r="M139" i="3" s="1"/>
  <c r="G46" i="4"/>
  <c r="L148" i="3" s="1"/>
  <c r="M148" i="3" s="1"/>
  <c r="G47" i="4"/>
  <c r="L159" i="3" s="1"/>
  <c r="M159" i="3" s="1"/>
  <c r="G48" i="4"/>
  <c r="L170" i="3" s="1"/>
  <c r="M170" i="3" s="1"/>
  <c r="G49" i="4"/>
  <c r="L180" i="3" s="1"/>
  <c r="M180" i="3" s="1"/>
  <c r="G50" i="4"/>
  <c r="L14" i="3" s="1"/>
  <c r="M14" i="3" s="1"/>
  <c r="G51" i="4"/>
  <c r="L21" i="3" s="1"/>
  <c r="M21" i="3" s="1"/>
  <c r="G52" i="4"/>
  <c r="L28" i="3" s="1"/>
  <c r="M28" i="3" s="1"/>
  <c r="G53" i="4"/>
  <c r="L33" i="3" s="1"/>
  <c r="M33" i="3" s="1"/>
  <c r="G54" i="4"/>
  <c r="L43" i="3" s="1"/>
  <c r="M43" i="3" s="1"/>
  <c r="G55" i="4"/>
  <c r="L55" i="3" s="1"/>
  <c r="M55" i="3" s="1"/>
  <c r="G56" i="4"/>
  <c r="G57" i="4"/>
  <c r="L65" i="3" s="1"/>
  <c r="M65" i="3" s="1"/>
  <c r="G58" i="4"/>
  <c r="L72" i="3" s="1"/>
  <c r="M72" i="3" s="1"/>
  <c r="G59" i="4"/>
  <c r="L79" i="3" s="1"/>
  <c r="M79" i="3" s="1"/>
  <c r="H64" i="4"/>
  <c r="G65" i="4"/>
  <c r="L87" i="3" s="1"/>
  <c r="M87" i="3" s="1"/>
  <c r="G66" i="4"/>
  <c r="L96" i="3" s="1"/>
  <c r="M96" i="3" s="1"/>
  <c r="G67" i="4"/>
  <c r="L108" i="3" s="1"/>
  <c r="M108" i="3" s="1"/>
  <c r="G68" i="4"/>
  <c r="L117" i="3" s="1"/>
  <c r="M117" i="3" s="1"/>
  <c r="G69" i="4"/>
  <c r="L127" i="3" s="1"/>
  <c r="M127" i="3" s="1"/>
  <c r="G70" i="4"/>
  <c r="L178" i="3" s="1"/>
  <c r="M178" i="3" s="1"/>
  <c r="G71" i="4"/>
  <c r="L137" i="3" s="1"/>
  <c r="M137" i="3" s="1"/>
  <c r="G72" i="4"/>
  <c r="L146" i="3" s="1"/>
  <c r="M146" i="3" s="1"/>
  <c r="G73" i="4"/>
  <c r="L157" i="3" s="1"/>
  <c r="M157" i="3" s="1"/>
  <c r="G74" i="4"/>
  <c r="L168" i="3" s="1"/>
  <c r="M168" i="3" s="1"/>
  <c r="G75" i="4"/>
  <c r="G76" i="4"/>
  <c r="G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40" i="4"/>
  <c r="G89" i="3" s="1"/>
  <c r="H89" i="3" s="1"/>
  <c r="E41" i="4"/>
  <c r="G98" i="3" s="1"/>
  <c r="H98" i="3" s="1"/>
  <c r="E42" i="4"/>
  <c r="G110" i="3" s="1"/>
  <c r="H110" i="3" s="1"/>
  <c r="E43" i="4"/>
  <c r="G119" i="3" s="1"/>
  <c r="H119" i="3" s="1"/>
  <c r="E44" i="4"/>
  <c r="G129" i="3" s="1"/>
  <c r="H129" i="3" s="1"/>
  <c r="E45" i="4"/>
  <c r="G139" i="3" s="1"/>
  <c r="H139" i="3" s="1"/>
  <c r="E46" i="4"/>
  <c r="G148" i="3" s="1"/>
  <c r="H148" i="3" s="1"/>
  <c r="E47" i="4"/>
  <c r="G159" i="3" s="1"/>
  <c r="H159" i="3" s="1"/>
  <c r="E48" i="4"/>
  <c r="G170" i="3" s="1"/>
  <c r="H170" i="3" s="1"/>
  <c r="E49" i="4"/>
  <c r="G180" i="3" s="1"/>
  <c r="H180" i="3" s="1"/>
  <c r="E50" i="4"/>
  <c r="G14" i="3" s="1"/>
  <c r="H14" i="3" s="1"/>
  <c r="E51" i="4"/>
  <c r="G21" i="3" s="1"/>
  <c r="H21" i="3" s="1"/>
  <c r="E52" i="4"/>
  <c r="G28" i="3" s="1"/>
  <c r="H28" i="3" s="1"/>
  <c r="E53" i="4"/>
  <c r="G33" i="3" s="1"/>
  <c r="H33" i="3" s="1"/>
  <c r="E54" i="4"/>
  <c r="G43" i="3" s="1"/>
  <c r="H43" i="3" s="1"/>
  <c r="E55" i="4"/>
  <c r="G55" i="3" s="1"/>
  <c r="H55" i="3" s="1"/>
  <c r="E56" i="4"/>
  <c r="E57" i="4"/>
  <c r="G65" i="3" s="1"/>
  <c r="H65" i="3" s="1"/>
  <c r="E58" i="4"/>
  <c r="G72" i="3" s="1"/>
  <c r="H72" i="3" s="1"/>
  <c r="E59" i="4"/>
  <c r="G79" i="3" s="1"/>
  <c r="H79" i="3" s="1"/>
  <c r="E65" i="4"/>
  <c r="E66" i="4"/>
  <c r="E67" i="4"/>
  <c r="E68" i="4"/>
  <c r="E69" i="4"/>
  <c r="E70" i="4"/>
  <c r="E71" i="4"/>
  <c r="E72" i="4"/>
  <c r="E73" i="4"/>
  <c r="E74" i="4"/>
  <c r="E75" i="4"/>
  <c r="E76" i="4"/>
  <c r="E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3" i="4"/>
  <c r="H40" i="4"/>
  <c r="H41" i="4"/>
  <c r="H42" i="4"/>
  <c r="H43" i="4"/>
  <c r="H44" i="4"/>
  <c r="H45" i="4"/>
  <c r="H46" i="4"/>
  <c r="H47" i="4"/>
  <c r="H48" i="4"/>
  <c r="H49" i="4"/>
  <c r="H51" i="4"/>
  <c r="H52" i="4"/>
  <c r="H54" i="4"/>
  <c r="H55" i="4"/>
  <c r="H56" i="4"/>
  <c r="H57" i="4"/>
  <c r="H59" i="4"/>
  <c r="H61" i="4"/>
  <c r="H63" i="4"/>
  <c r="H65" i="4"/>
  <c r="H66" i="4"/>
  <c r="H67" i="4"/>
  <c r="H68" i="4"/>
  <c r="H69" i="4"/>
  <c r="H71" i="4"/>
  <c r="H73" i="4"/>
  <c r="H74" i="4"/>
  <c r="H75" i="4"/>
  <c r="H76" i="4"/>
  <c r="E163" i="3"/>
  <c r="E164" i="3"/>
  <c r="E162" i="3"/>
  <c r="E174" i="3"/>
  <c r="E173" i="3"/>
  <c r="E177" i="3"/>
  <c r="E176" i="3"/>
  <c r="E175" i="3"/>
  <c r="E167" i="3"/>
  <c r="E166" i="3"/>
  <c r="E165" i="3"/>
  <c r="E155" i="3"/>
  <c r="E156" i="3"/>
  <c r="E154" i="3"/>
  <c r="E152" i="3"/>
  <c r="E153" i="3"/>
  <c r="E151" i="3"/>
  <c r="E142" i="3"/>
  <c r="E144" i="3"/>
  <c r="E145" i="3"/>
  <c r="E143" i="3"/>
  <c r="E136" i="3"/>
  <c r="E135" i="3"/>
  <c r="E134" i="3"/>
  <c r="E133" i="3"/>
  <c r="E132" i="3"/>
  <c r="E126" i="3"/>
  <c r="E125" i="3"/>
  <c r="E124" i="3"/>
  <c r="E123" i="3"/>
  <c r="E122" i="3"/>
  <c r="E115" i="3"/>
  <c r="E116" i="3"/>
  <c r="E114" i="3"/>
  <c r="E113" i="3"/>
  <c r="E106" i="3"/>
  <c r="E107" i="3"/>
  <c r="E105" i="3"/>
  <c r="E102" i="3"/>
  <c r="E103" i="3"/>
  <c r="E104" i="3"/>
  <c r="E101" i="3"/>
  <c r="E94" i="3"/>
  <c r="E95" i="3"/>
  <c r="E93" i="3"/>
  <c r="E92" i="3"/>
  <c r="E85" i="3"/>
  <c r="E86" i="3"/>
  <c r="E84" i="3"/>
  <c r="E83" i="3"/>
  <c r="E82" i="3"/>
  <c r="E78" i="3"/>
  <c r="E76" i="3"/>
  <c r="E77" i="3"/>
  <c r="E75" i="3"/>
  <c r="E71" i="3"/>
  <c r="H13" i="11" s="1"/>
  <c r="E69" i="3"/>
  <c r="H11" i="11" s="1"/>
  <c r="E70" i="3"/>
  <c r="H12" i="11" s="1"/>
  <c r="E68" i="3"/>
  <c r="H10" i="11" s="1"/>
  <c r="E64" i="3"/>
  <c r="E63" i="3"/>
  <c r="E59" i="3"/>
  <c r="E58" i="3"/>
  <c r="E54" i="3"/>
  <c r="E47" i="3"/>
  <c r="E48" i="3"/>
  <c r="E49" i="3"/>
  <c r="E50" i="3"/>
  <c r="E51" i="3"/>
  <c r="E52" i="3"/>
  <c r="E53" i="3"/>
  <c r="E46" i="3"/>
  <c r="E42" i="3"/>
  <c r="E37" i="3"/>
  <c r="E38" i="3"/>
  <c r="E39" i="3"/>
  <c r="E40" i="3"/>
  <c r="E41" i="3"/>
  <c r="E36" i="3"/>
  <c r="E32" i="3"/>
  <c r="E31" i="3"/>
  <c r="E27" i="3"/>
  <c r="E25" i="3"/>
  <c r="E26" i="3"/>
  <c r="E24" i="3"/>
  <c r="E20" i="3"/>
  <c r="E18" i="3"/>
  <c r="E19" i="3"/>
  <c r="E17" i="3"/>
  <c r="E13" i="3"/>
  <c r="E5" i="3"/>
  <c r="E6" i="3"/>
  <c r="E7" i="3"/>
  <c r="E8" i="3"/>
  <c r="E9" i="3"/>
  <c r="E10" i="3"/>
  <c r="E11" i="3"/>
  <c r="E12" i="3"/>
  <c r="E4" i="3"/>
  <c r="H72" i="4" l="1"/>
  <c r="H53" i="4"/>
  <c r="G60" i="3"/>
  <c r="H60" i="3" s="1"/>
  <c r="Q12" i="11"/>
  <c r="L152" i="3"/>
  <c r="M152" i="3" s="1"/>
  <c r="L11" i="3"/>
  <c r="M11" i="3" s="1"/>
  <c r="H62" i="4"/>
  <c r="L105" i="3"/>
  <c r="M105" i="3" s="1"/>
  <c r="L143" i="3"/>
  <c r="M143" i="3" s="1"/>
  <c r="L93" i="3"/>
  <c r="M93" i="3" s="1"/>
  <c r="L175" i="3"/>
  <c r="M175" i="3" s="1"/>
  <c r="L165" i="3"/>
  <c r="M165" i="3" s="1"/>
  <c r="L154" i="3"/>
  <c r="M154" i="3" s="1"/>
  <c r="L114" i="3"/>
  <c r="M114" i="3" s="1"/>
  <c r="L84" i="3"/>
  <c r="M84" i="3" s="1"/>
  <c r="L134" i="3"/>
  <c r="M134" i="3" s="1"/>
  <c r="L124" i="3"/>
  <c r="M124" i="3" s="1"/>
  <c r="G15" i="3"/>
  <c r="H15" i="3" s="1"/>
  <c r="G73" i="3"/>
  <c r="H73" i="3" s="1"/>
  <c r="G90" i="3"/>
  <c r="H90" i="3" s="1"/>
  <c r="G130" i="3"/>
  <c r="H130" i="3" s="1"/>
  <c r="G149" i="3"/>
  <c r="H149" i="3" s="1"/>
  <c r="G44" i="3"/>
  <c r="H44" i="3" s="1"/>
  <c r="G34" i="3"/>
  <c r="H34" i="3" s="1"/>
  <c r="G99" i="3"/>
  <c r="H99" i="3" s="1"/>
  <c r="Q13" i="11"/>
  <c r="G66" i="3"/>
  <c r="H66" i="3" s="1"/>
  <c r="G140" i="3"/>
  <c r="H140" i="3" s="1"/>
  <c r="G181" i="3"/>
  <c r="H181" i="3" s="1"/>
  <c r="G111" i="3"/>
  <c r="H111" i="3" s="1"/>
  <c r="G29" i="3"/>
  <c r="H29" i="3" s="1"/>
  <c r="G61" i="3"/>
  <c r="H61" i="3" s="1"/>
  <c r="G56" i="3"/>
  <c r="H56" i="3" s="1"/>
  <c r="G120" i="3"/>
  <c r="H120" i="3" s="1"/>
  <c r="G171" i="3"/>
  <c r="H171" i="3" s="1"/>
  <c r="G22" i="3"/>
  <c r="H22" i="3" s="1"/>
  <c r="G80" i="3"/>
  <c r="H80" i="3" s="1"/>
  <c r="G160" i="3"/>
  <c r="H160" i="3" s="1"/>
  <c r="L8" i="3"/>
  <c r="M8" i="3" s="1"/>
  <c r="L101" i="3"/>
  <c r="M101" i="3" s="1"/>
  <c r="L36" i="3"/>
  <c r="M36" i="3" s="1"/>
  <c r="H70" i="4"/>
  <c r="G57" i="3"/>
  <c r="H57" i="3" s="1"/>
  <c r="G23" i="3"/>
  <c r="H23" i="3" s="1"/>
  <c r="G81" i="3"/>
  <c r="H81" i="3" s="1"/>
  <c r="G121" i="3"/>
  <c r="H121" i="3" s="1"/>
  <c r="G161" i="3"/>
  <c r="H161" i="3" s="1"/>
  <c r="G74" i="3"/>
  <c r="H74" i="3" s="1"/>
  <c r="G131" i="3"/>
  <c r="H131" i="3" s="1"/>
  <c r="G172" i="3"/>
  <c r="H172" i="3" s="1"/>
  <c r="G100" i="3"/>
  <c r="H100" i="3" s="1"/>
  <c r="G16" i="3"/>
  <c r="H16" i="3" s="1"/>
  <c r="G45" i="3"/>
  <c r="H45" i="3" s="1"/>
  <c r="G91" i="3"/>
  <c r="H91" i="3" s="1"/>
  <c r="G35" i="3"/>
  <c r="H35" i="3" s="1"/>
  <c r="G67" i="3"/>
  <c r="H67" i="3" s="1"/>
  <c r="G141" i="3"/>
  <c r="H141" i="3" s="1"/>
  <c r="G30" i="3"/>
  <c r="H30" i="3" s="1"/>
  <c r="G150" i="3"/>
  <c r="H150" i="3" s="1"/>
  <c r="G62" i="3"/>
  <c r="H62" i="3" s="1"/>
  <c r="G112" i="3"/>
  <c r="H112" i="3" s="1"/>
  <c r="G182" i="3"/>
  <c r="H182" i="3" s="1"/>
  <c r="Q14" i="11"/>
  <c r="L26" i="3"/>
  <c r="M26" i="3" s="1"/>
  <c r="L123" i="3"/>
  <c r="M123" i="3" s="1"/>
  <c r="L52" i="3"/>
  <c r="M52" i="3" s="1"/>
  <c r="L10" i="3"/>
  <c r="M10" i="3" s="1"/>
  <c r="H38" i="4"/>
  <c r="L76" i="3"/>
  <c r="M76" i="3" s="1"/>
  <c r="L69" i="3"/>
  <c r="M69" i="3" s="1"/>
  <c r="L63" i="3"/>
  <c r="M63" i="3" s="1"/>
  <c r="H6" i="4"/>
  <c r="H58" i="4"/>
  <c r="H50" i="4"/>
  <c r="L15" i="3"/>
  <c r="M15" i="3" s="1"/>
  <c r="L160" i="3"/>
  <c r="M160" i="3" s="1"/>
  <c r="L56" i="3"/>
  <c r="M56" i="3" s="1"/>
  <c r="L130" i="3"/>
  <c r="M130" i="3" s="1"/>
  <c r="L171" i="3"/>
  <c r="M171" i="3" s="1"/>
  <c r="L73" i="3"/>
  <c r="M73" i="3" s="1"/>
  <c r="L90" i="3"/>
  <c r="M90" i="3" s="1"/>
  <c r="L34" i="3"/>
  <c r="M34" i="3" s="1"/>
  <c r="L99" i="3"/>
  <c r="M99" i="3" s="1"/>
  <c r="L181" i="3"/>
  <c r="M181" i="3" s="1"/>
  <c r="L61" i="3"/>
  <c r="M61" i="3" s="1"/>
  <c r="L120" i="3"/>
  <c r="M120" i="3" s="1"/>
  <c r="L80" i="3"/>
  <c r="M80" i="3" s="1"/>
  <c r="R13" i="11"/>
  <c r="S13" i="11" s="1"/>
  <c r="L29" i="3"/>
  <c r="M29" i="3" s="1"/>
  <c r="L44" i="3"/>
  <c r="M44" i="3" s="1"/>
  <c r="L140" i="3"/>
  <c r="M140" i="3" s="1"/>
  <c r="L22" i="3"/>
  <c r="M22" i="3" s="1"/>
  <c r="L66" i="3"/>
  <c r="M66" i="3" s="1"/>
  <c r="L111" i="3"/>
  <c r="M111" i="3" s="1"/>
  <c r="L149" i="3"/>
  <c r="M149" i="3" s="1"/>
  <c r="L60" i="3"/>
  <c r="M60" i="3" s="1"/>
  <c r="R12" i="11"/>
  <c r="S12" i="11" s="1"/>
  <c r="L6" i="3"/>
  <c r="M6" i="3" s="1"/>
  <c r="L51" i="3"/>
  <c r="M51" i="3" s="1"/>
  <c r="L104" i="3"/>
  <c r="M104" i="3" s="1"/>
  <c r="L12" i="3"/>
  <c r="M12" i="3" s="1"/>
  <c r="L153" i="3"/>
  <c r="M153" i="3" s="1"/>
  <c r="H37" i="4"/>
  <c r="L24" i="3"/>
  <c r="M24" i="3" s="1"/>
  <c r="L75" i="3"/>
  <c r="M75" i="3" s="1"/>
  <c r="L4" i="3"/>
  <c r="M4" i="3" s="1"/>
  <c r="L68" i="3"/>
  <c r="M68" i="3" s="1"/>
  <c r="L46" i="3"/>
  <c r="M46" i="3" s="1"/>
  <c r="L23" i="3"/>
  <c r="M23" i="3" s="1"/>
  <c r="L67" i="3"/>
  <c r="M67" i="3" s="1"/>
  <c r="L112" i="3"/>
  <c r="M112" i="3" s="1"/>
  <c r="L150" i="3"/>
  <c r="M150" i="3" s="1"/>
  <c r="L16" i="3"/>
  <c r="M16" i="3" s="1"/>
  <c r="L57" i="3"/>
  <c r="M57" i="3" s="1"/>
  <c r="L131" i="3"/>
  <c r="M131" i="3" s="1"/>
  <c r="L172" i="3"/>
  <c r="M172" i="3" s="1"/>
  <c r="L74" i="3"/>
  <c r="M74" i="3" s="1"/>
  <c r="L91" i="3"/>
  <c r="M91" i="3" s="1"/>
  <c r="L35" i="3"/>
  <c r="M35" i="3" s="1"/>
  <c r="L100" i="3"/>
  <c r="M100" i="3" s="1"/>
  <c r="L62" i="3"/>
  <c r="M62" i="3" s="1"/>
  <c r="L121" i="3"/>
  <c r="M121" i="3" s="1"/>
  <c r="L161" i="3"/>
  <c r="M161" i="3" s="1"/>
  <c r="L81" i="3"/>
  <c r="M81" i="3" s="1"/>
  <c r="L182" i="3"/>
  <c r="M182" i="3" s="1"/>
  <c r="L30" i="3"/>
  <c r="M30" i="3" s="1"/>
  <c r="L45" i="3"/>
  <c r="M45" i="3" s="1"/>
  <c r="L141" i="3"/>
  <c r="M141" i="3" s="1"/>
  <c r="R14" i="11"/>
  <c r="S14" i="11" s="1"/>
  <c r="L102" i="3"/>
  <c r="M102" i="3" s="1"/>
  <c r="L37" i="3"/>
  <c r="M37" i="3" s="1"/>
  <c r="L41" i="3"/>
  <c r="M41" i="3" s="1"/>
  <c r="L164" i="3"/>
  <c r="M164" i="3" s="1"/>
  <c r="L53" i="3"/>
  <c r="M53" i="3" s="1"/>
  <c r="H36" i="4"/>
  <c r="L173" i="3"/>
  <c r="M173" i="3" s="1"/>
  <c r="L92" i="3"/>
  <c r="M92" i="3" s="1"/>
  <c r="L151" i="3"/>
  <c r="M151" i="3" s="1"/>
  <c r="L122" i="3"/>
  <c r="M122" i="3" s="1"/>
  <c r="L162" i="3"/>
  <c r="M162" i="3" s="1"/>
  <c r="L82" i="3"/>
  <c r="M82" i="3" s="1"/>
  <c r="L97" i="3"/>
  <c r="M97" i="3" s="1"/>
  <c r="L179" i="3"/>
  <c r="M179" i="3" s="1"/>
  <c r="L109" i="3"/>
  <c r="M109" i="3" s="1"/>
  <c r="L147" i="3"/>
  <c r="M147" i="3" s="1"/>
  <c r="L138" i="3"/>
  <c r="M138" i="3" s="1"/>
  <c r="L158" i="3"/>
  <c r="M158" i="3" s="1"/>
  <c r="L169" i="3"/>
  <c r="M169" i="3" s="1"/>
  <c r="L128" i="3"/>
  <c r="M128" i="3" s="1"/>
  <c r="L88" i="3"/>
  <c r="M88" i="3" s="1"/>
  <c r="L118" i="3"/>
  <c r="M118" i="3" s="1"/>
  <c r="L103" i="3"/>
  <c r="M103" i="3" s="1"/>
  <c r="L39" i="3"/>
  <c r="M39" i="3" s="1"/>
  <c r="L19" i="3"/>
  <c r="M19" i="3" s="1"/>
  <c r="L83" i="3"/>
  <c r="M83" i="3" s="1"/>
  <c r="L133" i="3"/>
  <c r="M133" i="3" s="1"/>
  <c r="F16" i="2" s="1"/>
  <c r="J16" i="2" s="1"/>
  <c r="L17" i="3"/>
  <c r="M17" i="3" s="1"/>
  <c r="L113" i="3"/>
  <c r="M113" i="3" s="1"/>
  <c r="H60" i="4"/>
  <c r="L32" i="3"/>
  <c r="M32" i="3" s="1"/>
  <c r="L27" i="3"/>
  <c r="M27" i="3" s="1"/>
  <c r="L20" i="3"/>
  <c r="M20" i="3" s="1"/>
  <c r="L13" i="3"/>
  <c r="M13" i="3" s="1"/>
  <c r="R11" i="11"/>
  <c r="S11" i="11" s="1"/>
  <c r="L54" i="3"/>
  <c r="M54" i="3" s="1"/>
  <c r="L64" i="3"/>
  <c r="M64" i="3" s="1"/>
  <c r="L71" i="3"/>
  <c r="M71" i="3" s="1"/>
  <c r="L78" i="3"/>
  <c r="M78" i="3" s="1"/>
  <c r="L42" i="3"/>
  <c r="M42" i="3" s="1"/>
  <c r="L59" i="3"/>
  <c r="M59" i="3" s="1"/>
  <c r="L174" i="3"/>
  <c r="M174" i="3" s="1"/>
  <c r="L77" i="3"/>
  <c r="M77" i="3" s="1"/>
  <c r="L107" i="3"/>
  <c r="M107" i="3" s="1"/>
  <c r="L145" i="3"/>
  <c r="M145" i="3" s="1"/>
  <c r="L95" i="3"/>
  <c r="M95" i="3" s="1"/>
  <c r="L177" i="3"/>
  <c r="M177" i="3" s="1"/>
  <c r="L116" i="3"/>
  <c r="M116" i="3" s="1"/>
  <c r="L86" i="3"/>
  <c r="M86" i="3" s="1"/>
  <c r="L156" i="3"/>
  <c r="M156" i="3" s="1"/>
  <c r="L136" i="3"/>
  <c r="M136" i="3" s="1"/>
  <c r="L167" i="3"/>
  <c r="M167" i="3" s="1"/>
  <c r="L126" i="3"/>
  <c r="M126" i="3" s="1"/>
  <c r="L5" i="3"/>
  <c r="M5" i="3" s="1"/>
  <c r="L163" i="3"/>
  <c r="M163" i="3" s="1"/>
  <c r="R10" i="11"/>
  <c r="L58" i="3"/>
  <c r="M58" i="3" s="1"/>
  <c r="L106" i="3"/>
  <c r="M106" i="3" s="1"/>
  <c r="L144" i="3"/>
  <c r="M144" i="3" s="1"/>
  <c r="L94" i="3"/>
  <c r="M94" i="3" s="1"/>
  <c r="L176" i="3"/>
  <c r="M176" i="3" s="1"/>
  <c r="L166" i="3"/>
  <c r="M166" i="3" s="1"/>
  <c r="L155" i="3"/>
  <c r="M155" i="3" s="1"/>
  <c r="L85" i="3"/>
  <c r="M85" i="3" s="1"/>
  <c r="L135" i="3"/>
  <c r="M135" i="3" s="1"/>
  <c r="L125" i="3"/>
  <c r="M125" i="3" s="1"/>
  <c r="L115" i="3"/>
  <c r="M115" i="3" s="1"/>
  <c r="G22" i="11"/>
  <c r="T22" i="11"/>
  <c r="G21" i="11"/>
  <c r="G14" i="11"/>
  <c r="G10" i="11"/>
  <c r="T10" i="11"/>
  <c r="G27" i="11"/>
  <c r="T14" i="11"/>
  <c r="G12" i="11"/>
  <c r="G16" i="11"/>
  <c r="G17" i="11"/>
  <c r="G13" i="11"/>
  <c r="T13" i="11"/>
  <c r="T12" i="11"/>
  <c r="T17" i="11"/>
  <c r="G25" i="11"/>
  <c r="G15" i="11"/>
  <c r="G20" i="11"/>
  <c r="G23" i="11"/>
  <c r="G28" i="11"/>
  <c r="T25" i="11"/>
  <c r="T27" i="11"/>
  <c r="G19" i="11"/>
  <c r="G18" i="11"/>
  <c r="G11" i="11"/>
  <c r="G26" i="11"/>
  <c r="G24" i="11"/>
  <c r="F6" i="3"/>
  <c r="G6" i="3"/>
  <c r="H6" i="3" s="1"/>
  <c r="F12" i="3"/>
  <c r="G12" i="3"/>
  <c r="H12" i="3" s="1"/>
  <c r="F8" i="3"/>
  <c r="G8" i="3"/>
  <c r="H8" i="3" s="1"/>
  <c r="G13" i="3"/>
  <c r="H13" i="3" s="1"/>
  <c r="F13" i="3"/>
  <c r="F20" i="3"/>
  <c r="G20" i="3"/>
  <c r="H20" i="3" s="1"/>
  <c r="F27" i="3"/>
  <c r="G27" i="3"/>
  <c r="H27" i="3" s="1"/>
  <c r="G41" i="3"/>
  <c r="H41" i="3" s="1"/>
  <c r="F41" i="3"/>
  <c r="G37" i="3"/>
  <c r="H37" i="3" s="1"/>
  <c r="F37" i="3"/>
  <c r="F52" i="3"/>
  <c r="G52" i="3"/>
  <c r="H52" i="3" s="1"/>
  <c r="F48" i="3"/>
  <c r="G48" i="3"/>
  <c r="H48" i="3" s="1"/>
  <c r="F59" i="3"/>
  <c r="G59" i="3"/>
  <c r="H59" i="3" s="1"/>
  <c r="F70" i="3"/>
  <c r="G70" i="3"/>
  <c r="H70" i="3" s="1"/>
  <c r="G77" i="3"/>
  <c r="H77" i="3" s="1"/>
  <c r="F77" i="3"/>
  <c r="F83" i="3"/>
  <c r="G83" i="3"/>
  <c r="H83" i="3" s="1"/>
  <c r="F92" i="3"/>
  <c r="G92" i="3"/>
  <c r="H92" i="3" s="1"/>
  <c r="F101" i="3"/>
  <c r="G101" i="3"/>
  <c r="H101" i="3" s="1"/>
  <c r="F105" i="3"/>
  <c r="G105" i="3"/>
  <c r="H105" i="3" s="1"/>
  <c r="G114" i="3"/>
  <c r="H114" i="3" s="1"/>
  <c r="F114" i="3"/>
  <c r="G123" i="3"/>
  <c r="H123" i="3" s="1"/>
  <c r="F123" i="3"/>
  <c r="G132" i="3"/>
  <c r="H132" i="3" s="1"/>
  <c r="F132" i="3"/>
  <c r="G136" i="3"/>
  <c r="H136" i="3" s="1"/>
  <c r="F136" i="3"/>
  <c r="G142" i="3"/>
  <c r="H142" i="3" s="1"/>
  <c r="F142" i="3"/>
  <c r="G154" i="3"/>
  <c r="H154" i="3" s="1"/>
  <c r="F154" i="3"/>
  <c r="G166" i="3"/>
  <c r="H166" i="3" s="1"/>
  <c r="F166" i="3"/>
  <c r="F177" i="3"/>
  <c r="G177" i="3"/>
  <c r="H177" i="3" s="1"/>
  <c r="G164" i="3"/>
  <c r="H164" i="3" s="1"/>
  <c r="F164" i="3"/>
  <c r="F11" i="3"/>
  <c r="G11" i="3"/>
  <c r="H11" i="3" s="1"/>
  <c r="F7" i="3"/>
  <c r="G7" i="3"/>
  <c r="H7" i="3" s="1"/>
  <c r="G17" i="3"/>
  <c r="H17" i="3" s="1"/>
  <c r="F17" i="3"/>
  <c r="F24" i="3"/>
  <c r="G24" i="3"/>
  <c r="H24" i="3" s="1"/>
  <c r="F31" i="3"/>
  <c r="G31" i="3"/>
  <c r="H31" i="3" s="1"/>
  <c r="F40" i="3"/>
  <c r="G40" i="3"/>
  <c r="H40" i="3" s="1"/>
  <c r="F42" i="3"/>
  <c r="G42" i="3"/>
  <c r="H42" i="3" s="1"/>
  <c r="F51" i="3"/>
  <c r="G51" i="3"/>
  <c r="H51" i="3" s="1"/>
  <c r="F47" i="3"/>
  <c r="G47" i="3"/>
  <c r="H47" i="3" s="1"/>
  <c r="F63" i="3"/>
  <c r="G63" i="3"/>
  <c r="H63" i="3" s="1"/>
  <c r="G69" i="3"/>
  <c r="H69" i="3" s="1"/>
  <c r="F69" i="3"/>
  <c r="F76" i="3"/>
  <c r="G76" i="3"/>
  <c r="H76" i="3" s="1"/>
  <c r="F84" i="3"/>
  <c r="G84" i="3"/>
  <c r="H84" i="3" s="1"/>
  <c r="G93" i="3"/>
  <c r="H93" i="3" s="1"/>
  <c r="F93" i="3"/>
  <c r="G104" i="3"/>
  <c r="H104" i="3" s="1"/>
  <c r="F104" i="3"/>
  <c r="G107" i="3"/>
  <c r="H107" i="3" s="1"/>
  <c r="F107" i="3"/>
  <c r="G116" i="3"/>
  <c r="H116" i="3" s="1"/>
  <c r="F116" i="3"/>
  <c r="G124" i="3"/>
  <c r="H124" i="3" s="1"/>
  <c r="F124" i="3"/>
  <c r="F133" i="3"/>
  <c r="G133" i="3"/>
  <c r="H133" i="3" s="1"/>
  <c r="G143" i="3"/>
  <c r="H143" i="3" s="1"/>
  <c r="F143" i="3"/>
  <c r="G151" i="3"/>
  <c r="H151" i="3" s="1"/>
  <c r="F151" i="3"/>
  <c r="G156" i="3"/>
  <c r="H156" i="3" s="1"/>
  <c r="F156" i="3"/>
  <c r="G167" i="3"/>
  <c r="H167" i="3" s="1"/>
  <c r="F167" i="3"/>
  <c r="F173" i="3"/>
  <c r="G173" i="3"/>
  <c r="H173" i="3" s="1"/>
  <c r="G163" i="3"/>
  <c r="H163" i="3" s="1"/>
  <c r="F163" i="3"/>
  <c r="F10" i="3"/>
  <c r="G10" i="3"/>
  <c r="H10" i="3" s="1"/>
  <c r="F19" i="3"/>
  <c r="G19" i="3"/>
  <c r="H19" i="3" s="1"/>
  <c r="F26" i="3"/>
  <c r="G26" i="3"/>
  <c r="H26" i="3" s="1"/>
  <c r="F32" i="3"/>
  <c r="G32" i="3"/>
  <c r="H32" i="3" s="1"/>
  <c r="F39" i="3"/>
  <c r="G39" i="3"/>
  <c r="H39" i="3" s="1"/>
  <c r="F46" i="3"/>
  <c r="G46" i="3"/>
  <c r="H46" i="3" s="1"/>
  <c r="F50" i="3"/>
  <c r="G50" i="3"/>
  <c r="H50" i="3" s="1"/>
  <c r="F54" i="3"/>
  <c r="G54" i="3"/>
  <c r="H54" i="3" s="1"/>
  <c r="F64" i="3"/>
  <c r="G64" i="3"/>
  <c r="H64" i="3" s="1"/>
  <c r="F71" i="3"/>
  <c r="G71" i="3"/>
  <c r="H71" i="3" s="1"/>
  <c r="F78" i="3"/>
  <c r="G78" i="3"/>
  <c r="H78" i="3" s="1"/>
  <c r="F86" i="3"/>
  <c r="G86" i="3"/>
  <c r="H86" i="3" s="1"/>
  <c r="F95" i="3"/>
  <c r="G95" i="3"/>
  <c r="H95" i="3" s="1"/>
  <c r="G103" i="3"/>
  <c r="H103" i="3" s="1"/>
  <c r="F103" i="3"/>
  <c r="G106" i="3"/>
  <c r="H106" i="3" s="1"/>
  <c r="F106" i="3"/>
  <c r="G115" i="3"/>
  <c r="H115" i="3" s="1"/>
  <c r="F115" i="3"/>
  <c r="F125" i="3"/>
  <c r="G125" i="3"/>
  <c r="H125" i="3" s="1"/>
  <c r="G134" i="3"/>
  <c r="H134" i="3" s="1"/>
  <c r="F134" i="3"/>
  <c r="F145" i="3"/>
  <c r="G145" i="3"/>
  <c r="H145" i="3" s="1"/>
  <c r="F153" i="3"/>
  <c r="G153" i="3"/>
  <c r="H153" i="3" s="1"/>
  <c r="G155" i="3"/>
  <c r="H155" i="3" s="1"/>
  <c r="F155" i="3"/>
  <c r="G175" i="3"/>
  <c r="H175" i="3" s="1"/>
  <c r="F175" i="3"/>
  <c r="G174" i="3"/>
  <c r="H174" i="3" s="1"/>
  <c r="F174" i="3"/>
  <c r="F4" i="3"/>
  <c r="G4" i="3"/>
  <c r="H4" i="3" s="1"/>
  <c r="G9" i="3"/>
  <c r="H9" i="3" s="1"/>
  <c r="F9" i="3"/>
  <c r="G5" i="3"/>
  <c r="H5" i="3" s="1"/>
  <c r="F5" i="3"/>
  <c r="F18" i="3"/>
  <c r="G18" i="3"/>
  <c r="H18" i="3" s="1"/>
  <c r="G25" i="3"/>
  <c r="H25" i="3" s="1"/>
  <c r="F25" i="3"/>
  <c r="F36" i="3"/>
  <c r="G36" i="3"/>
  <c r="H36" i="3" s="1"/>
  <c r="F38" i="3"/>
  <c r="G38" i="3"/>
  <c r="H38" i="3" s="1"/>
  <c r="G53" i="3"/>
  <c r="H53" i="3" s="1"/>
  <c r="F53" i="3"/>
  <c r="G49" i="3"/>
  <c r="H49" i="3" s="1"/>
  <c r="F49" i="3"/>
  <c r="F58" i="3"/>
  <c r="G58" i="3"/>
  <c r="H58" i="3" s="1"/>
  <c r="F68" i="3"/>
  <c r="G68" i="3"/>
  <c r="H68" i="3" s="1"/>
  <c r="F75" i="3"/>
  <c r="G75" i="3"/>
  <c r="H75" i="3" s="1"/>
  <c r="F82" i="3"/>
  <c r="G82" i="3"/>
  <c r="H82" i="3" s="1"/>
  <c r="G85" i="3"/>
  <c r="H85" i="3" s="1"/>
  <c r="F85" i="3"/>
  <c r="F94" i="3"/>
  <c r="G94" i="3"/>
  <c r="H94" i="3" s="1"/>
  <c r="G102" i="3"/>
  <c r="H102" i="3" s="1"/>
  <c r="F102" i="3"/>
  <c r="F113" i="3"/>
  <c r="G113" i="3"/>
  <c r="H113" i="3" s="1"/>
  <c r="G122" i="3"/>
  <c r="H122" i="3" s="1"/>
  <c r="F122" i="3"/>
  <c r="G126" i="3"/>
  <c r="H126" i="3" s="1"/>
  <c r="F126" i="3"/>
  <c r="G135" i="3"/>
  <c r="H135" i="3" s="1"/>
  <c r="F135" i="3"/>
  <c r="G144" i="3"/>
  <c r="H144" i="3" s="1"/>
  <c r="F144" i="3"/>
  <c r="G152" i="3"/>
  <c r="H152" i="3" s="1"/>
  <c r="F152" i="3"/>
  <c r="F165" i="3"/>
  <c r="G165" i="3"/>
  <c r="H165" i="3" s="1"/>
  <c r="G176" i="3"/>
  <c r="H176" i="3" s="1"/>
  <c r="F176" i="3"/>
  <c r="G162" i="3"/>
  <c r="H162" i="3" s="1"/>
  <c r="F162" i="3"/>
  <c r="H32" i="4"/>
  <c r="D87" i="3"/>
  <c r="D88" i="3"/>
  <c r="D96" i="3"/>
  <c r="D97" i="3"/>
  <c r="D108" i="3"/>
  <c r="D109" i="3"/>
  <c r="D117" i="3"/>
  <c r="D118" i="3"/>
  <c r="D127" i="3"/>
  <c r="D128" i="3"/>
  <c r="D137" i="3"/>
  <c r="D138" i="3"/>
  <c r="D146" i="3"/>
  <c r="D147" i="3"/>
  <c r="D157" i="3"/>
  <c r="D158" i="3"/>
  <c r="D168" i="3"/>
  <c r="D169" i="3"/>
  <c r="D178" i="3"/>
  <c r="D179" i="3"/>
  <c r="Q16" i="2" l="1"/>
  <c r="S16" i="2" s="1"/>
  <c r="O16" i="2"/>
  <c r="U16" i="2" s="1"/>
  <c r="F14" i="2"/>
  <c r="J14" i="2" s="1"/>
  <c r="F13" i="2"/>
  <c r="J13" i="2" s="1"/>
  <c r="F178" i="3"/>
  <c r="G178" i="3"/>
  <c r="H178" i="3" s="1"/>
  <c r="F137" i="3"/>
  <c r="G137" i="3"/>
  <c r="H137" i="3" s="1"/>
  <c r="E16" i="2" s="1"/>
  <c r="I16" i="2" s="1"/>
  <c r="F96" i="3"/>
  <c r="G96" i="3"/>
  <c r="H96" i="3" s="1"/>
  <c r="F169" i="3"/>
  <c r="G169" i="3"/>
  <c r="H169" i="3" s="1"/>
  <c r="F128" i="3"/>
  <c r="G128" i="3"/>
  <c r="H128" i="3" s="1"/>
  <c r="E15" i="2" s="1"/>
  <c r="I15" i="2" s="1"/>
  <c r="P15" i="2" s="1"/>
  <c r="R15" i="2" s="1"/>
  <c r="F88" i="3"/>
  <c r="G88" i="3"/>
  <c r="H88" i="3" s="1"/>
  <c r="E13" i="2" s="1"/>
  <c r="I13" i="2" s="1"/>
  <c r="F18" i="2"/>
  <c r="J18" i="2" s="1"/>
  <c r="F8" i="2"/>
  <c r="J8" i="2" s="1"/>
  <c r="F15" i="2"/>
  <c r="J15" i="2" s="1"/>
  <c r="F11" i="2"/>
  <c r="J11" i="2" s="1"/>
  <c r="F157" i="3"/>
  <c r="G157" i="3"/>
  <c r="H157" i="3" s="1"/>
  <c r="F117" i="3"/>
  <c r="G117" i="3"/>
  <c r="H117" i="3" s="1"/>
  <c r="E14" i="2" s="1"/>
  <c r="I14" i="2" s="1"/>
  <c r="F147" i="3"/>
  <c r="G147" i="3"/>
  <c r="H147" i="3" s="1"/>
  <c r="F109" i="3"/>
  <c r="G109" i="3"/>
  <c r="H109" i="3" s="1"/>
  <c r="F9" i="2"/>
  <c r="J9" i="2" s="1"/>
  <c r="J10" i="11" a="1"/>
  <c r="F17" i="2"/>
  <c r="J17" i="2" s="1"/>
  <c r="F6" i="2"/>
  <c r="F168" i="3"/>
  <c r="G168" i="3"/>
  <c r="H168" i="3" s="1"/>
  <c r="F127" i="3"/>
  <c r="G127" i="3"/>
  <c r="H127" i="3" s="1"/>
  <c r="F87" i="3"/>
  <c r="G87" i="3"/>
  <c r="H87" i="3" s="1"/>
  <c r="F146" i="3"/>
  <c r="G146" i="3"/>
  <c r="H146" i="3" s="1"/>
  <c r="F108" i="3"/>
  <c r="G108" i="3"/>
  <c r="H108" i="3" s="1"/>
  <c r="F12" i="2"/>
  <c r="J12" i="2" s="1"/>
  <c r="T11" i="11"/>
  <c r="F158" i="3"/>
  <c r="G158" i="3"/>
  <c r="H158" i="3" s="1"/>
  <c r="F118" i="3"/>
  <c r="G118" i="3"/>
  <c r="H118" i="3" s="1"/>
  <c r="F179" i="3"/>
  <c r="G179" i="3"/>
  <c r="H179" i="3" s="1"/>
  <c r="F138" i="3"/>
  <c r="G138" i="3"/>
  <c r="H138" i="3" s="1"/>
  <c r="F97" i="3"/>
  <c r="G97" i="3"/>
  <c r="H97" i="3" s="1"/>
  <c r="F7" i="2"/>
  <c r="J7" i="2" s="1"/>
  <c r="F10" i="2"/>
  <c r="J10" i="2" s="1"/>
  <c r="E9" i="2"/>
  <c r="I9" i="2" s="1"/>
  <c r="P9" i="2" s="1"/>
  <c r="R9" i="2" s="1"/>
  <c r="E6" i="2"/>
  <c r="E12" i="2"/>
  <c r="I12" i="2" s="1"/>
  <c r="I10" i="11" a="1"/>
  <c r="E11" i="2"/>
  <c r="I11" i="2" s="1"/>
  <c r="E8" i="2"/>
  <c r="I8" i="2" s="1"/>
  <c r="E18" i="2"/>
  <c r="I18" i="2" s="1"/>
  <c r="C10" i="11" a="1"/>
  <c r="E17" i="2"/>
  <c r="I17" i="2" s="1"/>
  <c r="E7" i="2"/>
  <c r="I7" i="2" s="1"/>
  <c r="E10" i="2"/>
  <c r="I10" i="2" s="1"/>
  <c r="J6" i="2" l="1"/>
  <c r="F3" i="2"/>
  <c r="E6" i="12" s="1"/>
  <c r="E15" i="12" s="1"/>
  <c r="Q7" i="2"/>
  <c r="S7" i="2" s="1"/>
  <c r="O7" i="2"/>
  <c r="U7" i="2" s="1"/>
  <c r="Q11" i="2"/>
  <c r="S11" i="2" s="1"/>
  <c r="O11" i="2"/>
  <c r="U11" i="2" s="1"/>
  <c r="Q13" i="2"/>
  <c r="S13" i="2" s="1"/>
  <c r="O13" i="2"/>
  <c r="U13" i="2" s="1"/>
  <c r="Q17" i="2"/>
  <c r="S17" i="2" s="1"/>
  <c r="O17" i="2"/>
  <c r="U17" i="2" s="1"/>
  <c r="Q9" i="2"/>
  <c r="S9" i="2" s="1"/>
  <c r="O9" i="2"/>
  <c r="U9" i="2" s="1"/>
  <c r="O12" i="2"/>
  <c r="U12" i="2" s="1"/>
  <c r="Q12" i="2"/>
  <c r="S12" i="2" s="1"/>
  <c r="Q15" i="2"/>
  <c r="S15" i="2" s="1"/>
  <c r="O15" i="2"/>
  <c r="U15" i="2" s="1"/>
  <c r="Q14" i="2"/>
  <c r="S14" i="2" s="1"/>
  <c r="O14" i="2"/>
  <c r="U14" i="2" s="1"/>
  <c r="Q10" i="2"/>
  <c r="S10" i="2" s="1"/>
  <c r="O10" i="2"/>
  <c r="U10" i="2" s="1"/>
  <c r="J21" i="11"/>
  <c r="M21" i="11" s="1"/>
  <c r="J13" i="11"/>
  <c r="M13" i="11" s="1"/>
  <c r="J14" i="11"/>
  <c r="M14" i="11" s="1"/>
  <c r="J22" i="11"/>
  <c r="M22" i="11" s="1"/>
  <c r="J11" i="11"/>
  <c r="M11" i="11" s="1"/>
  <c r="J19" i="11"/>
  <c r="M19" i="11" s="1"/>
  <c r="J28" i="11"/>
  <c r="M28" i="11" s="1"/>
  <c r="J20" i="11"/>
  <c r="M20" i="11" s="1"/>
  <c r="J25" i="11"/>
  <c r="M25" i="11" s="1"/>
  <c r="J17" i="11"/>
  <c r="M17" i="11" s="1"/>
  <c r="J27" i="11"/>
  <c r="M27" i="11" s="1"/>
  <c r="J18" i="11"/>
  <c r="M18" i="11" s="1"/>
  <c r="J26" i="11"/>
  <c r="M26" i="11" s="1"/>
  <c r="J16" i="11"/>
  <c r="M16" i="11" s="1"/>
  <c r="J15" i="11"/>
  <c r="M15" i="11" s="1"/>
  <c r="J23" i="11"/>
  <c r="M23" i="11" s="1"/>
  <c r="J12" i="11"/>
  <c r="M12" i="11" s="1"/>
  <c r="J24" i="11"/>
  <c r="M24" i="11" s="1"/>
  <c r="J10" i="11"/>
  <c r="Q8" i="2"/>
  <c r="S8" i="2" s="1"/>
  <c r="O8" i="2"/>
  <c r="U8" i="2" s="1"/>
  <c r="Q18" i="2"/>
  <c r="S18" i="2" s="1"/>
  <c r="O18" i="2"/>
  <c r="U18" i="2" s="1"/>
  <c r="N9" i="2"/>
  <c r="T9" i="2" s="1"/>
  <c r="V9" i="2" s="1"/>
  <c r="N15" i="2"/>
  <c r="T15" i="2" s="1"/>
  <c r="N12" i="2"/>
  <c r="T12" i="2" s="1"/>
  <c r="V12" i="2" s="1"/>
  <c r="P12" i="2"/>
  <c r="R12" i="2" s="1"/>
  <c r="E16" i="12"/>
  <c r="E17" i="12"/>
  <c r="P7" i="2"/>
  <c r="R7" i="2" s="1"/>
  <c r="N7" i="2"/>
  <c r="T7" i="2" s="1"/>
  <c r="V7" i="2" s="1"/>
  <c r="E3" i="2"/>
  <c r="D6" i="12" s="1"/>
  <c r="I6" i="2"/>
  <c r="P13" i="2"/>
  <c r="R13" i="2" s="1"/>
  <c r="N13" i="2"/>
  <c r="T13" i="2" s="1"/>
  <c r="N18" i="2"/>
  <c r="T18" i="2" s="1"/>
  <c r="P18" i="2"/>
  <c r="R18" i="2" s="1"/>
  <c r="N11" i="2"/>
  <c r="T11" i="2" s="1"/>
  <c r="P11" i="2"/>
  <c r="R11" i="2" s="1"/>
  <c r="I27" i="11"/>
  <c r="I24" i="11"/>
  <c r="I21" i="11"/>
  <c r="I18" i="11"/>
  <c r="I11" i="11"/>
  <c r="I12" i="11"/>
  <c r="I16" i="11"/>
  <c r="I25" i="11"/>
  <c r="I22" i="11"/>
  <c r="I15" i="11"/>
  <c r="I28" i="11"/>
  <c r="I13" i="11"/>
  <c r="I10" i="11"/>
  <c r="I26" i="11"/>
  <c r="I19" i="11"/>
  <c r="I20" i="11"/>
  <c r="I17" i="11"/>
  <c r="I14" i="11"/>
  <c r="I23" i="11"/>
  <c r="C10" i="11"/>
  <c r="C25" i="11"/>
  <c r="C16" i="11"/>
  <c r="C19" i="11"/>
  <c r="C22" i="11"/>
  <c r="C13" i="11"/>
  <c r="C28" i="11"/>
  <c r="C12" i="11"/>
  <c r="C15" i="11"/>
  <c r="C18" i="11"/>
  <c r="C17" i="11"/>
  <c r="C24" i="11"/>
  <c r="C27" i="11"/>
  <c r="C11" i="11"/>
  <c r="C14" i="11"/>
  <c r="C21" i="11"/>
  <c r="C26" i="11"/>
  <c r="C20" i="11"/>
  <c r="C23" i="11"/>
  <c r="N16" i="2"/>
  <c r="T16" i="2" s="1"/>
  <c r="P16" i="2"/>
  <c r="R16" i="2" s="1"/>
  <c r="N10" i="2"/>
  <c r="T10" i="2" s="1"/>
  <c r="P10" i="2"/>
  <c r="R10" i="2" s="1"/>
  <c r="N17" i="2"/>
  <c r="T17" i="2" s="1"/>
  <c r="P17" i="2"/>
  <c r="R17" i="2" s="1"/>
  <c r="P8" i="2"/>
  <c r="R8" i="2" s="1"/>
  <c r="N8" i="2"/>
  <c r="T8" i="2" s="1"/>
  <c r="P14" i="2"/>
  <c r="R14" i="2" s="1"/>
  <c r="N14" i="2"/>
  <c r="T14" i="2" s="1"/>
  <c r="S10" i="11"/>
  <c r="V15" i="2" l="1"/>
  <c r="C5" i="11"/>
  <c r="M10" i="11"/>
  <c r="C6" i="11" s="1"/>
  <c r="O6" i="2"/>
  <c r="U6" i="2" s="1"/>
  <c r="J3" i="2"/>
  <c r="Q6" i="2"/>
  <c r="S6" i="2" s="1"/>
  <c r="V17" i="2"/>
  <c r="V18" i="2"/>
  <c r="V14" i="2"/>
  <c r="V13" i="2"/>
  <c r="F23" i="11"/>
  <c r="E23" i="11"/>
  <c r="U23" i="11"/>
  <c r="F14" i="11"/>
  <c r="E14" i="11"/>
  <c r="U14" i="11"/>
  <c r="F17" i="11"/>
  <c r="E17" i="11"/>
  <c r="U17" i="11"/>
  <c r="F28" i="11"/>
  <c r="U28" i="11"/>
  <c r="E28" i="11"/>
  <c r="F16" i="11"/>
  <c r="U16" i="11"/>
  <c r="E16" i="11"/>
  <c r="L14" i="11"/>
  <c r="N14" i="11" s="1"/>
  <c r="K14" i="11"/>
  <c r="L26" i="11"/>
  <c r="N26" i="11" s="1"/>
  <c r="K26" i="11"/>
  <c r="L15" i="11"/>
  <c r="N15" i="11" s="1"/>
  <c r="K15" i="11"/>
  <c r="L12" i="11"/>
  <c r="N12" i="11" s="1"/>
  <c r="K12" i="11"/>
  <c r="L24" i="11"/>
  <c r="N24" i="11" s="1"/>
  <c r="K24" i="11"/>
  <c r="F20" i="11"/>
  <c r="U20" i="11"/>
  <c r="E20" i="11"/>
  <c r="F11" i="11"/>
  <c r="U11" i="11"/>
  <c r="E11" i="11"/>
  <c r="F18" i="11"/>
  <c r="E18" i="11"/>
  <c r="U18" i="11"/>
  <c r="F13" i="11"/>
  <c r="U13" i="11"/>
  <c r="E13" i="11"/>
  <c r="F25" i="11"/>
  <c r="U25" i="11"/>
  <c r="E25" i="11"/>
  <c r="L17" i="11"/>
  <c r="N17" i="11" s="1"/>
  <c r="K17" i="11"/>
  <c r="L10" i="11"/>
  <c r="B5" i="11"/>
  <c r="D5" i="11" s="1"/>
  <c r="E5" i="11" s="1"/>
  <c r="K10" i="11"/>
  <c r="L22" i="11"/>
  <c r="N22" i="11" s="1"/>
  <c r="K22" i="11"/>
  <c r="L11" i="11"/>
  <c r="N11" i="11" s="1"/>
  <c r="K11" i="11"/>
  <c r="L27" i="11"/>
  <c r="N27" i="11" s="1"/>
  <c r="K27" i="11"/>
  <c r="N6" i="2"/>
  <c r="T6" i="2" s="1"/>
  <c r="V6" i="2" s="1"/>
  <c r="P6" i="2"/>
  <c r="R6" i="2" s="1"/>
  <c r="I3" i="2"/>
  <c r="V8" i="2"/>
  <c r="V10" i="2"/>
  <c r="V16" i="2"/>
  <c r="F26" i="11"/>
  <c r="U26" i="11"/>
  <c r="E26" i="11"/>
  <c r="F27" i="11"/>
  <c r="U27" i="11"/>
  <c r="E27" i="11"/>
  <c r="F15" i="11"/>
  <c r="U15" i="11"/>
  <c r="E15" i="11"/>
  <c r="F22" i="11"/>
  <c r="U22" i="11"/>
  <c r="E22" i="11"/>
  <c r="F10" i="11"/>
  <c r="E10" i="11"/>
  <c r="U10" i="11"/>
  <c r="L20" i="11"/>
  <c r="N20" i="11" s="1"/>
  <c r="K20" i="11"/>
  <c r="L13" i="11"/>
  <c r="N13" i="11" s="1"/>
  <c r="K13" i="11"/>
  <c r="L25" i="11"/>
  <c r="N25" i="11" s="1"/>
  <c r="K25" i="11"/>
  <c r="L18" i="11"/>
  <c r="N18" i="11" s="1"/>
  <c r="K18" i="11"/>
  <c r="D15" i="12"/>
  <c r="F6" i="12"/>
  <c r="E18" i="12"/>
  <c r="E19" i="12"/>
  <c r="F21" i="11"/>
  <c r="E21" i="11"/>
  <c r="U21" i="11"/>
  <c r="F24" i="11"/>
  <c r="U24" i="11"/>
  <c r="E24" i="11"/>
  <c r="F12" i="11"/>
  <c r="E12" i="11"/>
  <c r="U12" i="11"/>
  <c r="F19" i="11"/>
  <c r="U19" i="11"/>
  <c r="E19" i="11"/>
  <c r="L23" i="11"/>
  <c r="N23" i="11" s="1"/>
  <c r="K23" i="11"/>
  <c r="L19" i="11"/>
  <c r="N19" i="11" s="1"/>
  <c r="K19" i="11"/>
  <c r="L28" i="11"/>
  <c r="N28" i="11" s="1"/>
  <c r="K28" i="11"/>
  <c r="L16" i="11"/>
  <c r="N16" i="11" s="1"/>
  <c r="K16" i="11"/>
  <c r="L21" i="11"/>
  <c r="N21" i="11" s="1"/>
  <c r="K21" i="11"/>
  <c r="V11" i="2"/>
  <c r="Q3" i="2" l="1"/>
  <c r="O3" i="2"/>
  <c r="B6" i="11"/>
  <c r="D6" i="11" s="1"/>
  <c r="E6" i="11" s="1"/>
  <c r="N10" i="11"/>
  <c r="D16" i="12"/>
  <c r="D17" i="12"/>
  <c r="F17" i="12" s="1"/>
  <c r="F15" i="12"/>
  <c r="P3" i="2"/>
  <c r="N3" i="2"/>
  <c r="S3" i="2" l="1"/>
  <c r="U3" i="2"/>
  <c r="R3" i="2"/>
  <c r="T3" i="2"/>
  <c r="D18" i="12"/>
  <c r="F18" i="12" s="1"/>
  <c r="D19" i="12"/>
  <c r="F19" i="12" s="1"/>
  <c r="F16" i="12"/>
  <c r="V3" i="2" l="1"/>
</calcChain>
</file>

<file path=xl/sharedStrings.xml><?xml version="1.0" encoding="utf-8"?>
<sst xmlns="http://schemas.openxmlformats.org/spreadsheetml/2006/main" count="962" uniqueCount="196">
  <si>
    <t>N</t>
  </si>
  <si>
    <t>Наименование</t>
  </si>
  <si>
    <t>Фасованный чай крупнолистовой "Венецианская ночь" (50 гр.)</t>
  </si>
  <si>
    <t>Фасованный чай крупнолистовой "Жасминовый чай" (50 гр.)</t>
  </si>
  <si>
    <t>Фасованный чай крупнолистовой "Ирландские сливки" (50 гр.)</t>
  </si>
  <si>
    <t>Фасованный чай крупнолистовой "Молочный улун" (50 гр.)</t>
  </si>
  <si>
    <t>Фасованный чай крупнолистовой "Наглый" (50 гр.)</t>
  </si>
  <si>
    <t>Фасованный чай крупнолистовой "Русский самовар" (50 гр.)</t>
  </si>
  <si>
    <t>Фасованный чай крупнолистовой "Сенча" (50 гр.)</t>
  </si>
  <si>
    <t>Фасованный чай крупнолистовой "Цейлонский премиум" (50 гр.)</t>
  </si>
  <si>
    <t>Фасованный чай крупнолистовой "Чабрец" (50 гр.)</t>
  </si>
  <si>
    <t>Фасованный чай крупнолистовой "Эрл Грей" (50 гр.)</t>
  </si>
  <si>
    <t>Фасованный чай фильтр пакекеты в саше "Ceylon Classic" (25*2 гр.)</t>
  </si>
  <si>
    <t>Фасованный чай фильтр пакекеты в саше "Cheeky fruit" (25*2 гр.)</t>
  </si>
  <si>
    <t>Фасованный чай фильтр пакекеты в саше "Maharajah" (25*2 гр.)</t>
  </si>
  <si>
    <t>Фасованный чай фильтр пакекеты в саше "Эрл Грей" (25*2 гр.)</t>
  </si>
  <si>
    <t>Наименование ТМЦ</t>
  </si>
  <si>
    <t>Ед. изм.</t>
  </si>
  <si>
    <t>Норма на 1 кг  (20 упаковок)</t>
  </si>
  <si>
    <t>кг</t>
  </si>
  <si>
    <t>Полипропиленовая пленка (БОПП) 30 мкм 255 мм с печатью</t>
  </si>
  <si>
    <t>Венецианская ночь (коробка для чая - домик)</t>
  </si>
  <si>
    <t>шт</t>
  </si>
  <si>
    <t>Этикетка самоклеящаяся Ростест (08489_0002_01)</t>
  </si>
  <si>
    <t>Этикетка самоклеящаяся ЕАС (08489_0001_01)</t>
  </si>
  <si>
    <t>Жасминовый чай (коробка для чая - домик)</t>
  </si>
  <si>
    <t>Миндаль</t>
  </si>
  <si>
    <t>Ирландские сливки (коробка для чая - домик)</t>
  </si>
  <si>
    <t>Молочный улун (коробка для чая - домик)</t>
  </si>
  <si>
    <t>Наглый фрукт (коробка для чая - домик)</t>
  </si>
  <si>
    <t>л</t>
  </si>
  <si>
    <t>Русский самовар (коробка для чая - домик)</t>
  </si>
  <si>
    <t>Сенча (Высший сорт)</t>
  </si>
  <si>
    <t>Сенча (коробка для чая - домик)</t>
  </si>
  <si>
    <t>Чай ОРА крупный лист (Цейлон)</t>
  </si>
  <si>
    <t>Цейлон (коробка для чая - домик)</t>
  </si>
  <si>
    <t>Чабрец</t>
  </si>
  <si>
    <t>Чабрец (коробка для чая - домик)</t>
  </si>
  <si>
    <t>Эрл Грей (коробка для чая - домик)</t>
  </si>
  <si>
    <t>Нитка для чайных пакетиков 343R</t>
  </si>
  <si>
    <t>Самоклеящеяся отрывная нить серебряная 2мм/10000 м.</t>
  </si>
  <si>
    <t>Бумага фильтрованная 94 мм 12,5 г/м2</t>
  </si>
  <si>
    <t>УМ: Чай "Black jasmine"</t>
  </si>
  <si>
    <t>Ярлык ТЕТ-а-ТЕТ 300г/м2 28,04*22,9</t>
  </si>
  <si>
    <t>Black jasmine (картонная коробка для пакетированного чая)</t>
  </si>
  <si>
    <t>УМ: Чай "Ceylon"</t>
  </si>
  <si>
    <t>Ceylon (картонная коробка для пакетированного чая)</t>
  </si>
  <si>
    <t>УМ: Чай "Cheeky Fruit"</t>
  </si>
  <si>
    <t>Cheeky fruit (картонная коробка для пакетированного чая)</t>
  </si>
  <si>
    <t>УМ: Чай "Classic green tea"</t>
  </si>
  <si>
    <t>Classic green tea (картонная коробка для пакетированного чая)</t>
  </si>
  <si>
    <t>УМ: Чай "Cream tea"</t>
  </si>
  <si>
    <t>Cream tea (картонная коробка для пакетированного чая)</t>
  </si>
  <si>
    <t>УМ: Чай "Green jasmine"</t>
  </si>
  <si>
    <t>Green jasmine (картонная коробка для пакетированного чая)</t>
  </si>
  <si>
    <t>УМ: Чай "Maharajah"</t>
  </si>
  <si>
    <t>Maharajan (картонная коробка для пакетированного чая)</t>
  </si>
  <si>
    <t>УМ: Чай "Raspberry"</t>
  </si>
  <si>
    <t>Raspberry (картонная коробка для пакетированного чая)</t>
  </si>
  <si>
    <t>УМ: Чай "Strawberry"</t>
  </si>
  <si>
    <t>Strawberry (картонная коробка для пакетированного чая)</t>
  </si>
  <si>
    <t>УМ: Чай "Earl Grey"</t>
  </si>
  <si>
    <t>Эрл грей (картонная коробка для пакетированного чая)</t>
  </si>
  <si>
    <t>ПЛАН</t>
  </si>
  <si>
    <t>ФАКТ</t>
  </si>
  <si>
    <t>Чай крупнолистовой ОРА (Индия)</t>
  </si>
  <si>
    <t>Чай нефасованный Северо-Индийский</t>
  </si>
  <si>
    <t>Чай нефасованный Зеленый</t>
  </si>
  <si>
    <t>Чай нефасованный Индийский (высший сорт)</t>
  </si>
  <si>
    <t>Зеленый листовой чай</t>
  </si>
  <si>
    <t>Изюм Афганский</t>
  </si>
  <si>
    <t>Каркаде (гибискус) цвет</t>
  </si>
  <si>
    <t>Красная роза (листья)</t>
  </si>
  <si>
    <t>Папайя кубики (цветные) 8-10 мм</t>
  </si>
  <si>
    <t>Проволока для чайных пакетиков К 15-2</t>
  </si>
  <si>
    <t>м</t>
  </si>
  <si>
    <t>Шиповника шкурка</t>
  </si>
  <si>
    <t>Ароматизатор Айриш крим</t>
  </si>
  <si>
    <t>Ароматизатор натуральный Жасмин</t>
  </si>
  <si>
    <t>Ароматизатор натуральный Земляника</t>
  </si>
  <si>
    <t>Ароматизатор натуральный Малина</t>
  </si>
  <si>
    <t>Ароматизатор натуральный Бергамот-Апельсин</t>
  </si>
  <si>
    <t>Листья ежевики</t>
  </si>
  <si>
    <t>Ягоды ежевики</t>
  </si>
  <si>
    <t>Листья клубники</t>
  </si>
  <si>
    <t>Ягоды клубники</t>
  </si>
  <si>
    <t>Плоды клюквы</t>
  </si>
  <si>
    <t>Ягоды красной смородины</t>
  </si>
  <si>
    <t>Ягоды малины</t>
  </si>
  <si>
    <t>Ягоды черники</t>
  </si>
  <si>
    <t>Яблоко сушеное</t>
  </si>
  <si>
    <t>ЦЕНА за 1 ед.</t>
  </si>
  <si>
    <t>Плоды брусники</t>
  </si>
  <si>
    <t>Плоды фенхеля</t>
  </si>
  <si>
    <t>Плоды черной смородины</t>
  </si>
  <si>
    <t>Молочный улун (Высший сорт)</t>
  </si>
  <si>
    <t>Калькуляция сырья и расходных материалов для производства</t>
  </si>
  <si>
    <t>Закупочная стоимость сырья и расходных материалов</t>
  </si>
  <si>
    <t>Цветки жасмина</t>
  </si>
  <si>
    <t>Ароматизатор Топленое молоко</t>
  </si>
  <si>
    <t>Норма потерь на 1 кг
(20 упаковок)</t>
  </si>
  <si>
    <t>Валюта</t>
  </si>
  <si>
    <t>Курс</t>
  </si>
  <si>
    <t>USD</t>
  </si>
  <si>
    <t>в у.е.</t>
  </si>
  <si>
    <t>в руб.</t>
  </si>
  <si>
    <t>EUR</t>
  </si>
  <si>
    <t>рубли</t>
  </si>
  <si>
    <t>№</t>
  </si>
  <si>
    <t>Наименование статьи</t>
  </si>
  <si>
    <t>Транспортные расходы</t>
  </si>
  <si>
    <t>Арендная плата и коммунальные услуги производства</t>
  </si>
  <si>
    <t>Заработная плата производственного персонала</t>
  </si>
  <si>
    <t>Прочие производственные расходы</t>
  </si>
  <si>
    <t>Содержание и ремонт производственного оборудования</t>
  </si>
  <si>
    <t>ГСМ и содержание производственного транспорта</t>
  </si>
  <si>
    <t>Содержание производственного персонала</t>
  </si>
  <si>
    <t>Прямые и накладные расходы на выпуск готовой продукции</t>
  </si>
  <si>
    <t>Начисления на фонд оплаты труда производственного персонала</t>
  </si>
  <si>
    <t>Номенклатура</t>
  </si>
  <si>
    <t>Нормы расхода</t>
  </si>
  <si>
    <t>Норма на 1 уп, руб.</t>
  </si>
  <si>
    <t>Справочник готовой продукции</t>
  </si>
  <si>
    <t>Вид</t>
  </si>
  <si>
    <t>вес</t>
  </si>
  <si>
    <t>саше</t>
  </si>
  <si>
    <t>Итого по производственной программе</t>
  </si>
  <si>
    <t>Прямые расходы на производство</t>
  </si>
  <si>
    <t>Сумма, руб.</t>
  </si>
  <si>
    <t>Норма на 1 кг, руб.</t>
  </si>
  <si>
    <t>Норма на 1 уп., ед.</t>
  </si>
  <si>
    <t>Выпуск, уп.</t>
  </si>
  <si>
    <t>Фактический расход</t>
  </si>
  <si>
    <t>Расход на 1 кг  (20 упаковок)</t>
  </si>
  <si>
    <t>Потери на 1 кг
(20 упаковок)</t>
  </si>
  <si>
    <t>Расход на 1 уп., ед.</t>
  </si>
  <si>
    <t>Расход на 1 кг, руб.</t>
  </si>
  <si>
    <t>Расход на 1 уп, руб.</t>
  </si>
  <si>
    <t>Наименование товара</t>
  </si>
  <si>
    <t>План</t>
  </si>
  <si>
    <t>Факт</t>
  </si>
  <si>
    <t>Отклонение</t>
  </si>
  <si>
    <t>Расход на уп, ед.</t>
  </si>
  <si>
    <t>Расход на уп, руб.</t>
  </si>
  <si>
    <t>Цена, руб./ ед.</t>
  </si>
  <si>
    <t>Изменение курса
(+)рост,
(-)падение</t>
  </si>
  <si>
    <t>Расход на выпуск, ед.</t>
  </si>
  <si>
    <t>Расход на выпуск, руб.</t>
  </si>
  <si>
    <t>Анализ себестоимости готовой продукции по номенклатурным позициям</t>
  </si>
  <si>
    <t>Норма потерь на 1 кг, %
(+)рост,
(-)снижение</t>
  </si>
  <si>
    <t>Динамика, %</t>
  </si>
  <si>
    <t>Динамика</t>
  </si>
  <si>
    <t>Стоимость сырья и материалов, руб.</t>
  </si>
  <si>
    <t>Прочие прямые расходы, руб.</t>
  </si>
  <si>
    <t>Себестоимость выпуска, руб.</t>
  </si>
  <si>
    <t>Цена, руб.</t>
  </si>
  <si>
    <t>Маржинальная рентабельность, %</t>
  </si>
  <si>
    <t>Анализ себестоимости выпуска</t>
  </si>
  <si>
    <t>Показатель</t>
  </si>
  <si>
    <t>Объем выпуска</t>
  </si>
  <si>
    <t>ед.</t>
  </si>
  <si>
    <t>Себестоимость выпуска</t>
  </si>
  <si>
    <t>Себестоимость единицы, руб.</t>
  </si>
  <si>
    <t>Объем выпуска, ед.</t>
  </si>
  <si>
    <t>план</t>
  </si>
  <si>
    <t>факт</t>
  </si>
  <si>
    <t>отклонение</t>
  </si>
  <si>
    <t>Отклонение фактического расхода материалов от плана</t>
  </si>
  <si>
    <t>Отклонение фактической цены от плана</t>
  </si>
  <si>
    <t>Влияние на себестоимость единицы продукции</t>
  </si>
  <si>
    <t>руб.</t>
  </si>
  <si>
    <t>Стоимость сырья и материалов</t>
  </si>
  <si>
    <t>Себестоимость одной единицы выпуска</t>
  </si>
  <si>
    <t>Стоимость выпуска</t>
  </si>
  <si>
    <t>Стоимость выпуска, руб.</t>
  </si>
  <si>
    <t>Маржинальная прибыль, руб.</t>
  </si>
  <si>
    <t>Маржинальная прибыль</t>
  </si>
  <si>
    <t>Маржинальная прибыль на одну единицу выпуска</t>
  </si>
  <si>
    <t>Рентабельность</t>
  </si>
  <si>
    <t>%</t>
  </si>
  <si>
    <t>Маржинальная прибыль,
руб./уп.</t>
  </si>
  <si>
    <t>заполняется вручную</t>
  </si>
  <si>
    <t>Отклонение, %</t>
  </si>
  <si>
    <t>Себестоимость,
руб./уп.</t>
  </si>
  <si>
    <t>выбирается из выпадающего списка</t>
  </si>
  <si>
    <t>Производственная программа и расчет себестоимости готовой продукции</t>
  </si>
  <si>
    <t>Фасованный чай фильтр пакеты в саше "Black Jasmine" (25*2 гр.)</t>
  </si>
  <si>
    <t>Фасованный чай фильтр пакеты в саше "Classic green tea" (25*2 гр.)</t>
  </si>
  <si>
    <t>Фасованный чай фильтр пакеты в саше "Cream tea" (25*2 гр.)</t>
  </si>
  <si>
    <t>Фасованный чай фильтр пакеты в саше "Green Jasmine" (25*2 гр.)</t>
  </si>
  <si>
    <t>Фасованный чай фильтр пакеты в саше "Raspberry" (25*2 гр.)</t>
  </si>
  <si>
    <t>Фасованный чай фильтр пакеты в саше "Strawberry" (25*2 гр.)</t>
  </si>
  <si>
    <t>Фасованный чай фильтр пакеты в саше "Ceylon Classic" (25*2 гр.)</t>
  </si>
  <si>
    <t>Фасованный чай фильтр пакеты в саше "Cheeky fruit" (25*2 гр.)</t>
  </si>
  <si>
    <t>Фасованный чай фильтр пакеты в саше "Maharajah" (25*2 гр.)</t>
  </si>
  <si>
    <t>Фасованный чай фильтр пакеты в саше "Эрл Грей" (25*2 гр.)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</si>
</sst>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р.&quot;;[Red]\-#,##0.00&quot;р.&quot;"/>
    <numFmt numFmtId="165" formatCode="#,##0.00_ ;[Red]\-#,##0.00\ "/>
  </numFmts>
  <fonts count="20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u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29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7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horizontal="center" vertical="center"/>
    </xf>
    <xf numFmtId="165" fontId="8" fillId="4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4" fontId="8" fillId="4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0" fontId="8" fillId="13" borderId="0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horizontal="center" vertical="center"/>
    </xf>
    <xf numFmtId="0" fontId="8" fillId="14" borderId="0" xfId="0" applyFont="1" applyFill="1" applyBorder="1" applyAlignment="1">
      <alignment horizontal="center" vertical="center"/>
    </xf>
    <xf numFmtId="10" fontId="8" fillId="14" borderId="0" xfId="0" applyNumberFormat="1" applyFont="1" applyFill="1" applyBorder="1" applyAlignment="1">
      <alignment horizontal="center" vertical="center"/>
    </xf>
    <xf numFmtId="0" fontId="7" fillId="12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left" vertical="center"/>
    </xf>
    <xf numFmtId="4" fontId="8" fillId="13" borderId="0" xfId="0" applyNumberFormat="1" applyFont="1" applyFill="1" applyBorder="1" applyAlignment="1">
      <alignment horizontal="center" vertical="center"/>
    </xf>
    <xf numFmtId="4" fontId="8" fillId="8" borderId="0" xfId="0" applyNumberFormat="1" applyFont="1" applyFill="1" applyBorder="1" applyAlignment="1">
      <alignment horizontal="center" vertical="center"/>
    </xf>
    <xf numFmtId="4" fontId="8" fillId="14" borderId="0" xfId="0" applyNumberFormat="1" applyFont="1" applyFill="1" applyBorder="1" applyAlignment="1">
      <alignment horizontal="center" vertical="center"/>
    </xf>
    <xf numFmtId="0" fontId="7" fillId="8" borderId="0" xfId="0" applyFont="1" applyFill="1" applyBorder="1" applyAlignment="1">
      <alignment horizontal="center" vertical="center"/>
    </xf>
    <xf numFmtId="0" fontId="7" fillId="14" borderId="0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wrapText="1"/>
    </xf>
    <xf numFmtId="2" fontId="11" fillId="5" borderId="1" xfId="0" applyNumberFormat="1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2" fontId="11" fillId="5" borderId="9" xfId="0" applyNumberFormat="1" applyFont="1" applyFill="1" applyBorder="1" applyAlignment="1">
      <alignment horizontal="center" vertical="center" wrapText="1"/>
    </xf>
    <xf numFmtId="2" fontId="11" fillId="5" borderId="9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 wrapText="1"/>
    </xf>
    <xf numFmtId="0" fontId="14" fillId="0" borderId="0" xfId="1" applyFont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4" fillId="0" borderId="0" xfId="1" applyFont="1" applyAlignment="1">
      <alignment horizontal="center" vertical="center"/>
    </xf>
    <xf numFmtId="0" fontId="14" fillId="0" borderId="0" xfId="1" applyFont="1" applyAlignment="1">
      <alignment horizontal="left" vertical="center" wrapText="1"/>
    </xf>
    <xf numFmtId="0" fontId="16" fillId="10" borderId="1" xfId="1" applyFont="1" applyFill="1" applyBorder="1" applyAlignment="1">
      <alignment horizontal="center" vertical="center" wrapText="1"/>
    </xf>
    <xf numFmtId="0" fontId="16" fillId="10" borderId="1" xfId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6" fillId="5" borderId="1" xfId="1" applyFont="1" applyFill="1" applyBorder="1" applyAlignment="1">
      <alignment horizontal="left" vertical="center" wrapText="1"/>
    </xf>
    <xf numFmtId="3" fontId="16" fillId="5" borderId="1" xfId="1" applyNumberFormat="1" applyFont="1" applyFill="1" applyBorder="1" applyAlignment="1">
      <alignment horizontal="center" vertical="center" wrapText="1"/>
    </xf>
    <xf numFmtId="4" fontId="16" fillId="5" borderId="1" xfId="1" applyNumberFormat="1" applyFont="1" applyFill="1" applyBorder="1" applyAlignment="1">
      <alignment horizontal="center" vertical="center" wrapText="1"/>
    </xf>
    <xf numFmtId="3" fontId="17" fillId="0" borderId="0" xfId="0" applyNumberFormat="1" applyFont="1" applyAlignment="1">
      <alignment vertical="center"/>
    </xf>
    <xf numFmtId="0" fontId="16" fillId="5" borderId="1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/>
    </xf>
    <xf numFmtId="0" fontId="14" fillId="8" borderId="1" xfId="1" applyNumberFormat="1" applyFont="1" applyFill="1" applyBorder="1" applyAlignment="1">
      <alignment horizontal="left" vertical="center" wrapText="1"/>
    </xf>
    <xf numFmtId="3" fontId="14" fillId="15" borderId="1" xfId="1" applyNumberFormat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center" vertical="center"/>
    </xf>
    <xf numFmtId="0" fontId="14" fillId="0" borderId="0" xfId="1" applyFont="1" applyAlignment="1">
      <alignment vertical="center" wrapText="1"/>
    </xf>
    <xf numFmtId="0" fontId="14" fillId="15" borderId="0" xfId="1" applyFont="1" applyFill="1" applyAlignment="1">
      <alignment horizontal="center" vertical="center"/>
    </xf>
    <xf numFmtId="0" fontId="14" fillId="15" borderId="0" xfId="1" applyFont="1" applyFill="1" applyAlignment="1">
      <alignment vertical="center" wrapText="1"/>
    </xf>
    <xf numFmtId="0" fontId="14" fillId="0" borderId="0" xfId="1" applyFont="1" applyAlignment="1">
      <alignment horizontal="left" vertical="center"/>
    </xf>
    <xf numFmtId="0" fontId="14" fillId="8" borderId="0" xfId="1" applyFont="1" applyFill="1" applyAlignment="1">
      <alignment horizontal="center" vertical="center"/>
    </xf>
    <xf numFmtId="0" fontId="14" fillId="8" borderId="0" xfId="1" applyFont="1" applyFill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17" fontId="11" fillId="3" borderId="5" xfId="1" applyNumberFormat="1" applyFont="1" applyFill="1" applyBorder="1" applyAlignment="1">
      <alignment horizontal="center" vertical="center" wrapText="1"/>
    </xf>
    <xf numFmtId="17" fontId="11" fillId="3" borderId="2" xfId="1" applyNumberFormat="1" applyFont="1" applyFill="1" applyBorder="1" applyAlignment="1">
      <alignment horizontal="center" vertical="center" wrapText="1"/>
    </xf>
    <xf numFmtId="17" fontId="11" fillId="2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11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vertical="center"/>
    </xf>
    <xf numFmtId="0" fontId="7" fillId="15" borderId="1" xfId="0" applyFont="1" applyFill="1" applyBorder="1" applyAlignment="1">
      <alignment vertical="center"/>
    </xf>
    <xf numFmtId="0" fontId="7" fillId="0" borderId="1" xfId="0" applyFont="1" applyBorder="1" applyAlignment="1">
      <alignment wrapText="1"/>
    </xf>
    <xf numFmtId="0" fontId="7" fillId="15" borderId="0" xfId="0" applyFont="1" applyFill="1" applyAlignment="1">
      <alignment vertical="center"/>
    </xf>
    <xf numFmtId="0" fontId="18" fillId="6" borderId="1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17" fontId="11" fillId="2" borderId="1" xfId="1" applyNumberFormat="1" applyFont="1" applyFill="1" applyBorder="1" applyAlignment="1">
      <alignment horizontal="center" vertical="center" wrapText="1"/>
    </xf>
    <xf numFmtId="4" fontId="11" fillId="2" borderId="1" xfId="1" applyNumberFormat="1" applyFont="1" applyFill="1" applyBorder="1" applyAlignment="1">
      <alignment horizontal="center" vertical="center" wrapText="1"/>
    </xf>
    <xf numFmtId="4" fontId="11" fillId="2" borderId="3" xfId="1" applyNumberFormat="1" applyFont="1" applyFill="1" applyBorder="1" applyAlignment="1">
      <alignment horizontal="center" vertical="center" wrapText="1"/>
    </xf>
    <xf numFmtId="4" fontId="11" fillId="2" borderId="4" xfId="1" applyNumberFormat="1" applyFont="1" applyFill="1" applyBorder="1" applyAlignment="1">
      <alignment horizontal="center" vertical="center" wrapText="1"/>
    </xf>
    <xf numFmtId="4" fontId="11" fillId="2" borderId="1" xfId="1" applyNumberFormat="1" applyFont="1" applyFill="1" applyBorder="1" applyAlignment="1">
      <alignment horizontal="center" vertical="center" wrapText="1"/>
    </xf>
    <xf numFmtId="0" fontId="19" fillId="7" borderId="1" xfId="1" applyNumberFormat="1" applyFont="1" applyFill="1" applyBorder="1" applyAlignment="1">
      <alignment horizontal="left" vertical="center" wrapText="1"/>
    </xf>
    <xf numFmtId="0" fontId="19" fillId="7" borderId="1" xfId="1" applyNumberFormat="1" applyFont="1" applyFill="1" applyBorder="1" applyAlignment="1">
      <alignment horizontal="center" vertical="center"/>
    </xf>
    <xf numFmtId="4" fontId="19" fillId="7" borderId="1" xfId="1" applyNumberFormat="1" applyFont="1" applyFill="1" applyBorder="1" applyAlignment="1">
      <alignment vertical="center"/>
    </xf>
    <xf numFmtId="4" fontId="19" fillId="0" borderId="0" xfId="1" applyNumberFormat="1" applyFont="1" applyAlignment="1">
      <alignment horizontal="left" vertical="center"/>
    </xf>
    <xf numFmtId="0" fontId="19" fillId="0" borderId="0" xfId="1" applyNumberFormat="1" applyFont="1" applyAlignment="1">
      <alignment horizontal="left" vertical="center"/>
    </xf>
    <xf numFmtId="0" fontId="19" fillId="8" borderId="1" xfId="1" applyNumberFormat="1" applyFont="1" applyFill="1" applyBorder="1" applyAlignment="1">
      <alignment horizontal="left" vertical="center" wrapText="1"/>
    </xf>
    <xf numFmtId="0" fontId="19" fillId="8" borderId="1" xfId="1" applyNumberFormat="1" applyFont="1" applyFill="1" applyBorder="1" applyAlignment="1">
      <alignment horizontal="center" vertical="center"/>
    </xf>
    <xf numFmtId="4" fontId="19" fillId="8" borderId="1" xfId="1" applyNumberFormat="1" applyFont="1" applyFill="1" applyBorder="1" applyAlignment="1">
      <alignment vertical="center"/>
    </xf>
    <xf numFmtId="0" fontId="19" fillId="9" borderId="1" xfId="1" applyNumberFormat="1" applyFont="1" applyFill="1" applyBorder="1" applyAlignment="1">
      <alignment horizontal="left" vertical="center" wrapText="1"/>
    </xf>
    <xf numFmtId="0" fontId="19" fillId="9" borderId="1" xfId="1" applyNumberFormat="1" applyFont="1" applyFill="1" applyBorder="1" applyAlignment="1">
      <alignment horizontal="center" vertical="center"/>
    </xf>
    <xf numFmtId="4" fontId="19" fillId="9" borderId="1" xfId="1" applyNumberFormat="1" applyFont="1" applyFill="1" applyBorder="1" applyAlignment="1">
      <alignment vertical="center"/>
    </xf>
    <xf numFmtId="4" fontId="7" fillId="0" borderId="0" xfId="0" applyNumberFormat="1" applyFont="1" applyAlignment="1">
      <alignment vertical="center"/>
    </xf>
    <xf numFmtId="0" fontId="11" fillId="2" borderId="1" xfId="1" applyFont="1" applyFill="1" applyBorder="1" applyAlignment="1">
      <alignment horizontal="center" vertical="center"/>
    </xf>
    <xf numFmtId="17" fontId="11" fillId="2" borderId="11" xfId="1" applyNumberFormat="1" applyFont="1" applyFill="1" applyBorder="1" applyAlignment="1">
      <alignment horizontal="center" vertical="center" wrapText="1"/>
    </xf>
    <xf numFmtId="17" fontId="11" fillId="2" borderId="0" xfId="1" applyNumberFormat="1" applyFont="1" applyFill="1" applyBorder="1" applyAlignment="1">
      <alignment horizontal="center" vertical="center" wrapText="1"/>
    </xf>
    <xf numFmtId="3" fontId="8" fillId="0" borderId="0" xfId="0" applyNumberFormat="1" applyFont="1" applyAlignment="1">
      <alignment vertical="center"/>
    </xf>
    <xf numFmtId="0" fontId="19" fillId="7" borderId="1" xfId="1" applyNumberFormat="1" applyFont="1" applyFill="1" applyBorder="1" applyAlignment="1">
      <alignment horizontal="center" vertical="center" wrapText="1"/>
    </xf>
    <xf numFmtId="3" fontId="7" fillId="7" borderId="1" xfId="0" applyNumberFormat="1" applyFont="1" applyFill="1" applyBorder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4" fillId="0" borderId="0" xfId="1" applyFont="1" applyAlignment="1">
      <alignment vertical="center"/>
    </xf>
    <xf numFmtId="0" fontId="11" fillId="2" borderId="0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1" xfId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7">
    <dxf>
      <fill>
        <patternFill patternType="solid">
          <fgColor rgb="FF00FFFF"/>
          <bgColor rgb="FF000000"/>
        </patternFill>
      </fill>
    </dxf>
    <dxf>
      <font>
        <b/>
        <i val="0"/>
      </font>
      <fill>
        <patternFill>
          <bgColor rgb="FF9999FF"/>
        </patternFill>
      </fill>
    </dxf>
    <dxf>
      <font>
        <b/>
        <i val="0"/>
      </font>
      <fill>
        <patternFill>
          <bgColor rgb="FF9999FF"/>
        </patternFill>
      </fill>
    </dxf>
    <dxf>
      <font>
        <b/>
        <i val="0"/>
      </font>
      <fill>
        <patternFill>
          <bgColor rgb="FF9999FF"/>
        </patternFill>
      </fill>
    </dxf>
    <dxf>
      <font>
        <b/>
        <i val="0"/>
      </font>
      <fill>
        <patternFill>
          <bgColor rgb="FF7030A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00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CC00"/>
      <color rgb="FFFFFF99"/>
      <color rgb="FFFFFFCC"/>
      <color rgb="FF9999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F19"/>
  <sheetViews>
    <sheetView tabSelected="1" zoomScale="120" zoomScaleNormal="120" workbookViewId="0">
      <selection activeCell="C27" sqref="C27"/>
    </sheetView>
  </sheetViews>
  <sheetFormatPr baseColWidth="10" defaultColWidth="9.1640625" defaultRowHeight="16" x14ac:dyDescent="0.2"/>
  <cols>
    <col min="1" max="1" width="4.5" style="8" customWidth="1"/>
    <col min="2" max="2" width="57.5" style="8" customWidth="1"/>
    <col min="3" max="3" width="10.33203125" style="8" customWidth="1"/>
    <col min="4" max="5" width="11.5" style="8" customWidth="1"/>
    <col min="6" max="6" width="18.5" style="8" customWidth="1"/>
    <col min="7" max="16384" width="9.1640625" style="8"/>
  </cols>
  <sheetData>
    <row r="1" spans="1:6" x14ac:dyDescent="0.2">
      <c r="A1" s="6" t="s">
        <v>157</v>
      </c>
      <c r="B1" s="7"/>
    </row>
    <row r="3" spans="1:6" s="10" customFormat="1" ht="18" customHeight="1" x14ac:dyDescent="0.2">
      <c r="A3" s="9" t="s">
        <v>108</v>
      </c>
      <c r="B3" s="9" t="s">
        <v>158</v>
      </c>
      <c r="C3" s="9" t="s">
        <v>17</v>
      </c>
      <c r="D3" s="9" t="s">
        <v>139</v>
      </c>
      <c r="E3" s="9" t="s">
        <v>140</v>
      </c>
      <c r="F3" s="9" t="s">
        <v>182</v>
      </c>
    </row>
    <row r="4" spans="1:6" s="15" customFormat="1" ht="14" x14ac:dyDescent="0.2">
      <c r="A4" s="11">
        <v>1</v>
      </c>
      <c r="B4" s="12" t="s">
        <v>173</v>
      </c>
      <c r="C4" s="11" t="s">
        <v>170</v>
      </c>
      <c r="D4" s="13">
        <f>'Производственная программа'!L3</f>
        <v>2470521</v>
      </c>
      <c r="E4" s="13">
        <f>'Производственная программа'!M3</f>
        <v>2461400</v>
      </c>
      <c r="F4" s="14">
        <f>(E4-D4)/D4*100</f>
        <v>-0.36919338066747864</v>
      </c>
    </row>
    <row r="5" spans="1:6" s="15" customFormat="1" ht="14" x14ac:dyDescent="0.2">
      <c r="A5" s="11">
        <v>2</v>
      </c>
      <c r="B5" s="12" t="s">
        <v>159</v>
      </c>
      <c r="C5" s="11" t="s">
        <v>160</v>
      </c>
      <c r="D5" s="13">
        <f>'Производственная программа'!C3</f>
        <v>28956</v>
      </c>
      <c r="E5" s="13">
        <f>'Производственная программа'!D3</f>
        <v>28900</v>
      </c>
      <c r="F5" s="14">
        <f t="shared" ref="F5:F19" si="0">(E5-D5)/D5*100</f>
        <v>-0.19339687802182623</v>
      </c>
    </row>
    <row r="6" spans="1:6" s="15" customFormat="1" ht="14" x14ac:dyDescent="0.2">
      <c r="A6" s="11">
        <v>3</v>
      </c>
      <c r="B6" s="12" t="s">
        <v>171</v>
      </c>
      <c r="C6" s="11" t="s">
        <v>170</v>
      </c>
      <c r="D6" s="13">
        <f>'Производственная программа'!E3</f>
        <v>1667130.2513980002</v>
      </c>
      <c r="E6" s="13">
        <f>'Производственная программа'!F3</f>
        <v>1738835.815368125</v>
      </c>
      <c r="F6" s="14">
        <f t="shared" si="0"/>
        <v>4.3011374732115204</v>
      </c>
    </row>
    <row r="7" spans="1:6" s="15" customFormat="1" ht="14" x14ac:dyDescent="0.2">
      <c r="A7" s="11">
        <v>4</v>
      </c>
      <c r="B7" s="12" t="str">
        <f>'Прямые расходы'!B7</f>
        <v>Арендная плата и коммунальные услуги производства</v>
      </c>
      <c r="C7" s="11" t="s">
        <v>170</v>
      </c>
      <c r="D7" s="13">
        <f>'Прямые расходы'!C7</f>
        <v>180000</v>
      </c>
      <c r="E7" s="13">
        <f>'Прямые расходы'!D7</f>
        <v>193132</v>
      </c>
      <c r="F7" s="14">
        <f t="shared" si="0"/>
        <v>7.2955555555555556</v>
      </c>
    </row>
    <row r="8" spans="1:6" s="15" customFormat="1" ht="14" x14ac:dyDescent="0.2">
      <c r="A8" s="11">
        <v>5</v>
      </c>
      <c r="B8" s="12" t="str">
        <f>'Прямые расходы'!B8</f>
        <v>Заработная плата производственного персонала</v>
      </c>
      <c r="C8" s="11" t="s">
        <v>170</v>
      </c>
      <c r="D8" s="13">
        <f>'Прямые расходы'!C8</f>
        <v>120000</v>
      </c>
      <c r="E8" s="13">
        <f>'Прямые расходы'!D8</f>
        <v>128913</v>
      </c>
      <c r="F8" s="14">
        <f t="shared" si="0"/>
        <v>7.4274999999999993</v>
      </c>
    </row>
    <row r="9" spans="1:6" s="15" customFormat="1" ht="14" x14ac:dyDescent="0.2">
      <c r="A9" s="11">
        <v>6</v>
      </c>
      <c r="B9" s="12" t="str">
        <f>'Прямые расходы'!B9</f>
        <v>Начисления на фонд оплаты труда производственного персонала</v>
      </c>
      <c r="C9" s="11" t="s">
        <v>170</v>
      </c>
      <c r="D9" s="13">
        <f>'Прямые расходы'!C9</f>
        <v>36000</v>
      </c>
      <c r="E9" s="13">
        <f>'Прямые расходы'!D9</f>
        <v>38673.9</v>
      </c>
      <c r="F9" s="14">
        <f t="shared" si="0"/>
        <v>7.4275000000000038</v>
      </c>
    </row>
    <row r="10" spans="1:6" s="15" customFormat="1" ht="14" x14ac:dyDescent="0.2">
      <c r="A10" s="11">
        <v>7</v>
      </c>
      <c r="B10" s="12" t="str">
        <f>'Прямые расходы'!B10</f>
        <v>Транспортные расходы</v>
      </c>
      <c r="C10" s="11" t="s">
        <v>170</v>
      </c>
      <c r="D10" s="13">
        <f>'Прямые расходы'!C10</f>
        <v>23273</v>
      </c>
      <c r="E10" s="13">
        <f>'Прямые расходы'!D10</f>
        <v>24763</v>
      </c>
      <c r="F10" s="14">
        <f t="shared" si="0"/>
        <v>6.402268723413397</v>
      </c>
    </row>
    <row r="11" spans="1:6" s="15" customFormat="1" ht="14" x14ac:dyDescent="0.2">
      <c r="A11" s="11">
        <v>8</v>
      </c>
      <c r="B11" s="12" t="str">
        <f>'Прямые расходы'!B11</f>
        <v>Содержание и ремонт производственного оборудования</v>
      </c>
      <c r="C11" s="11" t="s">
        <v>170</v>
      </c>
      <c r="D11" s="13">
        <f>'Прямые расходы'!C11</f>
        <v>30000</v>
      </c>
      <c r="E11" s="13">
        <f>'Прямые расходы'!D11</f>
        <v>26490</v>
      </c>
      <c r="F11" s="14">
        <f t="shared" si="0"/>
        <v>-11.700000000000001</v>
      </c>
    </row>
    <row r="12" spans="1:6" s="15" customFormat="1" ht="14" x14ac:dyDescent="0.2">
      <c r="A12" s="11">
        <v>9</v>
      </c>
      <c r="B12" s="12" t="str">
        <f>'Прямые расходы'!B12</f>
        <v>ГСМ и содержание производственного транспорта</v>
      </c>
      <c r="C12" s="11" t="s">
        <v>170</v>
      </c>
      <c r="D12" s="13">
        <f>'Прямые расходы'!C12</f>
        <v>10000</v>
      </c>
      <c r="E12" s="13">
        <f>'Прямые расходы'!D12</f>
        <v>8109</v>
      </c>
      <c r="F12" s="14">
        <f t="shared" si="0"/>
        <v>-18.91</v>
      </c>
    </row>
    <row r="13" spans="1:6" s="15" customFormat="1" ht="14" x14ac:dyDescent="0.2">
      <c r="A13" s="11">
        <v>10</v>
      </c>
      <c r="B13" s="12" t="str">
        <f>'Прямые расходы'!B13</f>
        <v>Содержание производственного персонала</v>
      </c>
      <c r="C13" s="11" t="s">
        <v>170</v>
      </c>
      <c r="D13" s="13">
        <f>'Прямые расходы'!C13</f>
        <v>30000</v>
      </c>
      <c r="E13" s="13">
        <f>'Прямые расходы'!D13</f>
        <v>31876</v>
      </c>
      <c r="F13" s="14">
        <f t="shared" si="0"/>
        <v>6.253333333333333</v>
      </c>
    </row>
    <row r="14" spans="1:6" s="15" customFormat="1" ht="14" x14ac:dyDescent="0.2">
      <c r="A14" s="11">
        <v>11</v>
      </c>
      <c r="B14" s="12" t="str">
        <f>'Прямые расходы'!B14</f>
        <v>Прочие производственные расходы</v>
      </c>
      <c r="C14" s="11" t="s">
        <v>170</v>
      </c>
      <c r="D14" s="13">
        <f>'Прямые расходы'!C14</f>
        <v>15000</v>
      </c>
      <c r="E14" s="13">
        <f>'Прямые расходы'!D14</f>
        <v>16825</v>
      </c>
      <c r="F14" s="14">
        <f t="shared" si="0"/>
        <v>12.166666666666668</v>
      </c>
    </row>
    <row r="15" spans="1:6" s="20" customFormat="1" ht="14" x14ac:dyDescent="0.2">
      <c r="A15" s="16">
        <v>12</v>
      </c>
      <c r="B15" s="17" t="s">
        <v>161</v>
      </c>
      <c r="C15" s="16" t="s">
        <v>170</v>
      </c>
      <c r="D15" s="18">
        <f>SUM(D6:D14)</f>
        <v>2111403.2513979999</v>
      </c>
      <c r="E15" s="18">
        <f>SUM(E6:E14)</f>
        <v>2207617.7153681251</v>
      </c>
      <c r="F15" s="19">
        <f t="shared" si="0"/>
        <v>4.5568966471193875</v>
      </c>
    </row>
    <row r="16" spans="1:6" s="15" customFormat="1" ht="14" x14ac:dyDescent="0.2">
      <c r="A16" s="11">
        <v>13</v>
      </c>
      <c r="B16" s="12" t="s">
        <v>176</v>
      </c>
      <c r="C16" s="11" t="s">
        <v>170</v>
      </c>
      <c r="D16" s="13">
        <f>D4-D15</f>
        <v>359117.74860200007</v>
      </c>
      <c r="E16" s="13">
        <f>E4-E15</f>
        <v>253782.28463187488</v>
      </c>
      <c r="F16" s="14">
        <f t="shared" si="0"/>
        <v>-29.331734335098393</v>
      </c>
    </row>
    <row r="17" spans="1:6" s="15" customFormat="1" ht="14" x14ac:dyDescent="0.2">
      <c r="A17" s="16">
        <v>14</v>
      </c>
      <c r="B17" s="17" t="s">
        <v>172</v>
      </c>
      <c r="C17" s="16" t="s">
        <v>170</v>
      </c>
      <c r="D17" s="21">
        <f>D15/D5</f>
        <v>72.917642333126125</v>
      </c>
      <c r="E17" s="21">
        <f>E15/E5</f>
        <v>76.388156241111602</v>
      </c>
      <c r="F17" s="19">
        <f t="shared" si="0"/>
        <v>4.75949824615879</v>
      </c>
    </row>
    <row r="18" spans="1:6" s="15" customFormat="1" ht="14" x14ac:dyDescent="0.2">
      <c r="A18" s="11">
        <v>15</v>
      </c>
      <c r="B18" s="12" t="s">
        <v>177</v>
      </c>
      <c r="C18" s="11" t="s">
        <v>170</v>
      </c>
      <c r="D18" s="22">
        <f>D16/D5</f>
        <v>12.402187753902474</v>
      </c>
      <c r="E18" s="22">
        <f>E16/E5</f>
        <v>8.7813939318987853</v>
      </c>
      <c r="F18" s="14">
        <f t="shared" si="0"/>
        <v>-29.194799287443214</v>
      </c>
    </row>
    <row r="19" spans="1:6" s="15" customFormat="1" ht="14" x14ac:dyDescent="0.2">
      <c r="A19" s="16">
        <v>16</v>
      </c>
      <c r="B19" s="17" t="s">
        <v>178</v>
      </c>
      <c r="C19" s="16" t="s">
        <v>179</v>
      </c>
      <c r="D19" s="21">
        <f>D16/D4*100</f>
        <v>14.536113985754426</v>
      </c>
      <c r="E19" s="21">
        <f>E16/E4*100</f>
        <v>10.310485277966801</v>
      </c>
      <c r="F19" s="19">
        <f t="shared" si="0"/>
        <v>-29.069864971675329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U29"/>
  <sheetViews>
    <sheetView zoomScale="90" zoomScaleNormal="90" workbookViewId="0">
      <pane xSplit="1" ySplit="9" topLeftCell="B10" activePane="bottomRight" state="frozen"/>
      <selection pane="topRight" activeCell="B1" sqref="B1"/>
      <selection pane="bottomLeft" activeCell="A7" sqref="A7"/>
      <selection pane="bottomRight" activeCell="S31" sqref="S31"/>
    </sheetView>
  </sheetViews>
  <sheetFormatPr baseColWidth="10" defaultColWidth="9.1640625" defaultRowHeight="14" x14ac:dyDescent="0.2"/>
  <cols>
    <col min="1" max="1" width="41" style="15" customWidth="1"/>
    <col min="2" max="2" width="11" style="23" customWidth="1"/>
    <col min="3" max="4" width="11" style="15" customWidth="1"/>
    <col min="5" max="5" width="12.33203125" style="15" customWidth="1"/>
    <col min="6" max="6" width="9.6640625" style="15" customWidth="1"/>
    <col min="7" max="7" width="12.1640625" style="15" customWidth="1"/>
    <col min="8" max="8" width="12.33203125" style="15" customWidth="1"/>
    <col min="9" max="9" width="6.6640625" style="15" customWidth="1"/>
    <col min="10" max="10" width="7" style="15" customWidth="1"/>
    <col min="11" max="11" width="10" style="15" customWidth="1"/>
    <col min="12" max="12" width="11.5" style="15" customWidth="1"/>
    <col min="13" max="13" width="11.1640625" style="15" customWidth="1"/>
    <col min="14" max="14" width="12.5" style="15" customWidth="1"/>
    <col min="15" max="15" width="8.1640625" style="15" customWidth="1"/>
    <col min="16" max="16" width="11.1640625" style="15" customWidth="1"/>
    <col min="17" max="18" width="9.33203125" style="15" customWidth="1"/>
    <col min="19" max="19" width="10.5" style="15" customWidth="1"/>
    <col min="20" max="20" width="13.83203125" style="15" customWidth="1"/>
    <col min="21" max="21" width="14.1640625" style="15" customWidth="1"/>
    <col min="22" max="16384" width="9.1640625" style="15"/>
  </cols>
  <sheetData>
    <row r="1" spans="1:21" ht="16" x14ac:dyDescent="0.2">
      <c r="A1" s="6" t="s">
        <v>148</v>
      </c>
    </row>
    <row r="2" spans="1:21" ht="15" thickBot="1" x14ac:dyDescent="0.25">
      <c r="H2" s="24"/>
      <c r="I2" s="24"/>
      <c r="J2" s="24"/>
      <c r="K2" s="25"/>
      <c r="L2" s="25"/>
      <c r="M2" s="25"/>
      <c r="N2" s="25"/>
    </row>
    <row r="3" spans="1:21" ht="15.75" customHeight="1" thickBot="1" x14ac:dyDescent="0.25">
      <c r="A3" s="25" t="s">
        <v>138</v>
      </c>
      <c r="B3" s="26" t="s">
        <v>8</v>
      </c>
      <c r="C3" s="27"/>
      <c r="D3" s="27"/>
      <c r="E3" s="27"/>
      <c r="F3" s="27"/>
      <c r="G3" s="28"/>
      <c r="H3" s="29"/>
      <c r="I3" s="29"/>
      <c r="J3" s="30"/>
      <c r="K3" s="31"/>
      <c r="L3" s="31"/>
      <c r="M3" s="30"/>
      <c r="N3" s="30"/>
    </row>
    <row r="4" spans="1:21" ht="15.75" customHeight="1" x14ac:dyDescent="0.2">
      <c r="A4" s="25" t="s">
        <v>163</v>
      </c>
      <c r="B4" s="32">
        <f>SUMIF('Производственная программа'!$B:$B,$B$3,'Производственная программа'!C:C)</f>
        <v>4393</v>
      </c>
      <c r="C4" s="33">
        <f>SUMIF('Производственная программа'!$B:$B,$B$3,'Производственная программа'!D:D)</f>
        <v>4400</v>
      </c>
      <c r="D4" s="34">
        <f>C4-B4</f>
        <v>7</v>
      </c>
      <c r="E4" s="35">
        <f>D4/B4</f>
        <v>1.5934441156385158E-3</v>
      </c>
      <c r="F4" s="36"/>
      <c r="G4" s="37" t="s">
        <v>164</v>
      </c>
      <c r="H4" s="29"/>
      <c r="I4" s="29"/>
      <c r="J4" s="30"/>
      <c r="K4" s="31"/>
      <c r="L4" s="31"/>
      <c r="M4" s="30"/>
      <c r="N4" s="30"/>
    </row>
    <row r="5" spans="1:21" ht="15.75" customHeight="1" x14ac:dyDescent="0.2">
      <c r="A5" s="25" t="s">
        <v>162</v>
      </c>
      <c r="B5" s="38">
        <f>SUM(I10:I28)</f>
        <v>48.003360000000001</v>
      </c>
      <c r="C5" s="39">
        <f>SUM(J10:J28)</f>
        <v>51.405163125000009</v>
      </c>
      <c r="D5" s="40">
        <f t="shared" ref="D5:D6" si="0">C5-B5</f>
        <v>3.4018031250000078</v>
      </c>
      <c r="E5" s="35">
        <f>D5/B5</f>
        <v>7.0865937821852631E-2</v>
      </c>
      <c r="F5" s="41"/>
      <c r="G5" s="37" t="s">
        <v>165</v>
      </c>
      <c r="H5" s="29"/>
      <c r="I5" s="29"/>
      <c r="J5" s="30"/>
      <c r="K5" s="31"/>
      <c r="L5" s="31"/>
      <c r="M5" s="30"/>
      <c r="N5" s="30"/>
    </row>
    <row r="6" spans="1:21" ht="15.75" customHeight="1" x14ac:dyDescent="0.2">
      <c r="A6" s="25" t="s">
        <v>154</v>
      </c>
      <c r="B6" s="38">
        <f>SUM(L10:L28)</f>
        <v>210878.76048</v>
      </c>
      <c r="C6" s="39">
        <f>SUM(M10:M28)</f>
        <v>226182.71775000004</v>
      </c>
      <c r="D6" s="40">
        <f t="shared" si="0"/>
        <v>15303.957270000043</v>
      </c>
      <c r="E6" s="35">
        <f>D6/B6</f>
        <v>7.2572302849112619E-2</v>
      </c>
      <c r="F6" s="42"/>
      <c r="G6" s="37" t="s">
        <v>166</v>
      </c>
      <c r="H6" s="29"/>
      <c r="I6" s="29"/>
      <c r="J6" s="30"/>
      <c r="K6" s="31"/>
      <c r="L6" s="31"/>
      <c r="M6" s="30"/>
      <c r="N6" s="30"/>
    </row>
    <row r="8" spans="1:21" ht="24.75" customHeight="1" x14ac:dyDescent="0.2">
      <c r="A8" s="43" t="s">
        <v>16</v>
      </c>
      <c r="B8" s="43" t="s">
        <v>17</v>
      </c>
      <c r="C8" s="44" t="s">
        <v>142</v>
      </c>
      <c r="D8" s="45"/>
      <c r="E8" s="46"/>
      <c r="F8" s="44" t="s">
        <v>146</v>
      </c>
      <c r="G8" s="46"/>
      <c r="H8" s="47" t="s">
        <v>149</v>
      </c>
      <c r="I8" s="44" t="s">
        <v>143</v>
      </c>
      <c r="J8" s="45"/>
      <c r="K8" s="46"/>
      <c r="L8" s="44" t="s">
        <v>147</v>
      </c>
      <c r="M8" s="45"/>
      <c r="N8" s="46"/>
      <c r="O8" s="48" t="s">
        <v>101</v>
      </c>
      <c r="P8" s="47" t="s">
        <v>145</v>
      </c>
      <c r="Q8" s="48" t="s">
        <v>144</v>
      </c>
      <c r="R8" s="48"/>
      <c r="S8" s="48"/>
      <c r="T8" s="48" t="s">
        <v>169</v>
      </c>
      <c r="U8" s="48"/>
    </row>
    <row r="9" spans="1:21" ht="63.75" customHeight="1" x14ac:dyDescent="0.2">
      <c r="A9" s="49"/>
      <c r="B9" s="49"/>
      <c r="C9" s="50" t="s">
        <v>139</v>
      </c>
      <c r="D9" s="50" t="s">
        <v>140</v>
      </c>
      <c r="E9" s="50" t="s">
        <v>150</v>
      </c>
      <c r="F9" s="50" t="s">
        <v>139</v>
      </c>
      <c r="G9" s="50" t="s">
        <v>140</v>
      </c>
      <c r="H9" s="49"/>
      <c r="I9" s="50" t="s">
        <v>139</v>
      </c>
      <c r="J9" s="50" t="s">
        <v>140</v>
      </c>
      <c r="K9" s="50" t="s">
        <v>151</v>
      </c>
      <c r="L9" s="50" t="s">
        <v>139</v>
      </c>
      <c r="M9" s="50" t="s">
        <v>140</v>
      </c>
      <c r="N9" s="50" t="s">
        <v>151</v>
      </c>
      <c r="O9" s="51"/>
      <c r="P9" s="49"/>
      <c r="Q9" s="52" t="s">
        <v>139</v>
      </c>
      <c r="R9" s="52" t="s">
        <v>140</v>
      </c>
      <c r="S9" s="50" t="s">
        <v>151</v>
      </c>
      <c r="T9" s="52" t="s">
        <v>168</v>
      </c>
      <c r="U9" s="52" t="s">
        <v>167</v>
      </c>
    </row>
    <row r="10" spans="1:21" ht="15" x14ac:dyDescent="0.2">
      <c r="A10" s="53" t="str">
        <f t="array" ref="A10:A28">IFERROR(INDEX(Рецептура!$B$4:$B$182,SMALL(IF($B$3=Рецептура!$A$4:$A$182,ROW(Рецептура!$B$4:$B$182)-3,""),ROW()-9)),"")</f>
        <v>Сенча (Высший сорт)</v>
      </c>
      <c r="B10" s="54" t="str">
        <f t="array" ref="B10:B28">IFERROR(INDEX(Рецептура!$C$4:$C$182,SMALL(IF($B$3=Рецептура!$A$4:$A$182,ROW(Рецептура!$C$4:$C$182)-3,""),ROW()-9)),"")</f>
        <v>кг</v>
      </c>
      <c r="C10" s="54">
        <f t="array" ref="C10:C28">IFERROR(INDEX(Рецептура!$F$4:$F$182,SMALL(IF($B$3=Рецептура!$A$4:$A$182,ROW(Рецептура!$F$4:$F$182)-3,""),ROW()-9)),"")</f>
        <v>5.2500000000000005E-2</v>
      </c>
      <c r="D10" s="54">
        <f t="array" ref="D10:D28">IFERROR(INDEX(Рецептура!$K$4:$K$182,SMALL(IF($B$3=Рецептура!$A$4:$A$182,ROW(Рецептура!$K$4:$K$182)-3,""),ROW()-9)),"")</f>
        <v>5.2500000000000005E-2</v>
      </c>
      <c r="E10" s="55">
        <f>IFERROR((D10-C10)/C10*100,"")</f>
        <v>0</v>
      </c>
      <c r="F10" s="55">
        <f>IFERROR(C10*$B$4,"")</f>
        <v>230.63250000000002</v>
      </c>
      <c r="G10" s="55">
        <f>IFERROR(D10*$C$4,"")</f>
        <v>231.00000000000003</v>
      </c>
      <c r="H10" s="55">
        <f>IF(A10="","",IFERROR(((SUMIFS(Рецептура!J:J,Рецептура!A:A,$B$3,Рецептура!B:B,A10)-SUMIFS(Рецептура!E:E,Рецептура!A:A,$B$3,Рецептура!B:B,A10))/SUMIFS(Рецептура!E:E,Рецептура!A:A,$B$3,Рецептура!B:B,A10)*100),0))</f>
        <v>0</v>
      </c>
      <c r="I10" s="55">
        <f t="array" ref="I10:I28">IFERROR(INDEX(Рецептура!$H$4:$H$182,SMALL(IF($B$3=Рецептура!$A$4:$A$182,ROW(Рецептура!$H$4:$H$182)-3,""),ROW()-9)),"")</f>
        <v>41.737499999999997</v>
      </c>
      <c r="J10" s="55">
        <f t="array" ref="J10:J28">IFERROR(INDEX(Рецептура!$M$4:$M$182,SMALL(IF($B$3=Рецептура!$A$4:$A$182,ROW(Рецептура!$M$4:$M$182)-3,""),ROW()-9)),"")</f>
        <v>45.043110000000006</v>
      </c>
      <c r="K10" s="55">
        <f>IFERROR(J10-I10,"")</f>
        <v>3.3056100000000086</v>
      </c>
      <c r="L10" s="55">
        <f>IFERROR((I10*$B$4),"")</f>
        <v>183352.83749999999</v>
      </c>
      <c r="M10" s="55">
        <f>IFERROR((J10*$C$4),"")</f>
        <v>198189.68400000004</v>
      </c>
      <c r="N10" s="55">
        <f>IFERROR(M10-L10,"")</f>
        <v>14836.846500000043</v>
      </c>
      <c r="O10" s="54" t="str">
        <f>IFERROR(VLOOKUP(A10,'Стоимость сырья'!$A$3:$G$77,3,FALSE),"")</f>
        <v>USD</v>
      </c>
      <c r="P10" s="54">
        <f>IF(O10="","",IFERROR(IF(O10="USD",'Стоимость сырья'!$K$3-'Стоимость сырья'!$K$2,IF(O10="EUR",'Стоимость сырья'!$L$3-'Стоимость сырья'!$L$2,"-")),""))</f>
        <v>3.9600000000000009</v>
      </c>
      <c r="Q10" s="55">
        <f>IFERROR(VLOOKUP(A10,'Стоимость сырья'!$A$3:$G$77,5,FALSE),"")</f>
        <v>795</v>
      </c>
      <c r="R10" s="55">
        <f>IFERROR(VLOOKUP(A10,'Стоимость сырья'!$A$3:$G$77,7,FALSE),"")</f>
        <v>857.96400000000006</v>
      </c>
      <c r="S10" s="55">
        <f>IFERROR((R10-Q10),"")</f>
        <v>62.964000000000055</v>
      </c>
      <c r="T10" s="55">
        <f>IFERROR((R10-Q10)*D10,"")</f>
        <v>3.3056100000000033</v>
      </c>
      <c r="U10" s="55">
        <f>IFERROR((D10-C10)*Q10,"")</f>
        <v>0</v>
      </c>
    </row>
    <row r="11" spans="1:21" ht="30" x14ac:dyDescent="0.2">
      <c r="A11" s="53" t="str">
        <v>Полипропиленовая пленка (БОПП) 30 мкм 255 мм с печатью</v>
      </c>
      <c r="B11" s="54" t="str">
        <v>кг</v>
      </c>
      <c r="C11" s="54">
        <v>1.0500000000000002E-3</v>
      </c>
      <c r="D11" s="54">
        <v>1.3125000000000001E-3</v>
      </c>
      <c r="E11" s="55">
        <f t="shared" ref="E11:E28" si="1">IFERROR((D11-C11)/C11*100,"")</f>
        <v>24.999999999999989</v>
      </c>
      <c r="F11" s="55">
        <f t="shared" ref="F11:F28" si="2">IFERROR(C11*$B$4,"")</f>
        <v>4.6126500000000004</v>
      </c>
      <c r="G11" s="55">
        <f t="shared" ref="G11:G28" si="3">IFERROR(D11*$C$4,"")</f>
        <v>5.7750000000000004</v>
      </c>
      <c r="H11" s="55">
        <f>IF(A11="","",IFERROR(((SUMIFS(Рецептура!J:J,Рецептура!A:A,$B$3,Рецептура!B:B,A11)-SUMIFS(Рецептура!E:E,Рецептура!A:A,$B$3,Рецептура!B:B,A11))/SUMIFS(Рецептура!E:E,Рецептура!A:A,$B$3,Рецептура!B:B,A11)*100),0))</f>
        <v>25.000000000000021</v>
      </c>
      <c r="I11" s="55">
        <v>0.26585999999999999</v>
      </c>
      <c r="J11" s="55">
        <v>0.36205312499999998</v>
      </c>
      <c r="K11" s="55">
        <f t="shared" ref="K11:K28" si="4">IFERROR(J11-I11,"")</f>
        <v>9.619312499999999E-2</v>
      </c>
      <c r="L11" s="55">
        <f t="shared" ref="L11:L28" si="5">IFERROR((I11*$B$4),"")</f>
        <v>1167.9229799999998</v>
      </c>
      <c r="M11" s="55">
        <f t="shared" ref="M11:M28" si="6">IFERROR((J11*$C$4),"")</f>
        <v>1593.0337499999998</v>
      </c>
      <c r="N11" s="55">
        <f t="shared" ref="N11:N28" si="7">IFERROR(M11-L11,"")</f>
        <v>425.11077</v>
      </c>
      <c r="O11" s="54" t="str">
        <f>IFERROR(VLOOKUP(A11,'Стоимость сырья'!$A$3:$G$77,3,FALSE),"")</f>
        <v>EUR</v>
      </c>
      <c r="P11" s="54">
        <f>IF(O11="","",IFERROR(IF(O11="USD",'Стоимость сырья'!$K$3-'Стоимость сырья'!$K$2,IF(O11="EUR",'Стоимость сырья'!$L$3-'Стоимость сырья'!$L$2,"-")),""))</f>
        <v>1.2999999999999972</v>
      </c>
      <c r="Q11" s="55">
        <f>IFERROR(VLOOKUP(A11,'Стоимость сырья'!$A$3:$G$77,5,FALSE),"")</f>
        <v>253.2</v>
      </c>
      <c r="R11" s="55">
        <f>IFERROR(VLOOKUP(A11,'Стоимость сырья'!$A$3:$G$77,7,FALSE),"")</f>
        <v>275.84999999999997</v>
      </c>
      <c r="S11" s="55">
        <f t="shared" ref="S11:S28" si="8">IFERROR((R11-Q11),"")</f>
        <v>22.649999999999977</v>
      </c>
      <c r="T11" s="55">
        <f t="shared" ref="T11:T28" si="9">IFERROR((R11-Q11)*D11,"")</f>
        <v>2.9728124999999973E-2</v>
      </c>
      <c r="U11" s="55">
        <f t="shared" ref="U11:U28" si="10">IFERROR((D11-C11)*Q11,"")</f>
        <v>6.6464999999999982E-2</v>
      </c>
    </row>
    <row r="12" spans="1:21" ht="15" x14ac:dyDescent="0.2">
      <c r="A12" s="53" t="str">
        <v>Сенча (коробка для чая - домик)</v>
      </c>
      <c r="B12" s="54" t="str">
        <v>шт</v>
      </c>
      <c r="C12" s="54">
        <v>1</v>
      </c>
      <c r="D12" s="54">
        <v>1</v>
      </c>
      <c r="E12" s="55">
        <f t="shared" si="1"/>
        <v>0</v>
      </c>
      <c r="F12" s="55">
        <f t="shared" si="2"/>
        <v>4393</v>
      </c>
      <c r="G12" s="55">
        <f t="shared" si="3"/>
        <v>4400</v>
      </c>
      <c r="H12" s="55">
        <f>IF(A12="","",IFERROR(((SUMIFS(Рецептура!J:J,Рецептура!A:A,$B$3,Рецептура!B:B,A12)-SUMIFS(Рецептура!E:E,Рецептура!A:A,$B$3,Рецептура!B:B,A12))/SUMIFS(Рецептура!E:E,Рецептура!A:A,$B$3,Рецептура!B:B,A12)*100),0))</f>
        <v>0</v>
      </c>
      <c r="I12" s="55">
        <v>4</v>
      </c>
      <c r="J12" s="55">
        <v>4</v>
      </c>
      <c r="K12" s="55">
        <f t="shared" si="4"/>
        <v>0</v>
      </c>
      <c r="L12" s="55">
        <f t="shared" si="5"/>
        <v>17572</v>
      </c>
      <c r="M12" s="55">
        <f t="shared" si="6"/>
        <v>17600</v>
      </c>
      <c r="N12" s="55">
        <f t="shared" si="7"/>
        <v>28</v>
      </c>
      <c r="O12" s="54" t="str">
        <f>IFERROR(VLOOKUP(A12,'Стоимость сырья'!$A$3:$G$77,3,FALSE),"")</f>
        <v>рубли</v>
      </c>
      <c r="P12" s="54" t="str">
        <f>IF(O12="","",IFERROR(IF(O12="USD",'Стоимость сырья'!$K$3-'Стоимость сырья'!$K$2,IF(O12="EUR",'Стоимость сырья'!$L$3-'Стоимость сырья'!$L$2,"-")),""))</f>
        <v>-</v>
      </c>
      <c r="Q12" s="55">
        <f>IFERROR(VLOOKUP(A12,'Стоимость сырья'!$A$3:$G$77,5,FALSE),"")</f>
        <v>4</v>
      </c>
      <c r="R12" s="55">
        <f>IFERROR(VLOOKUP(A12,'Стоимость сырья'!$A$3:$G$77,7,FALSE),"")</f>
        <v>4</v>
      </c>
      <c r="S12" s="55">
        <f t="shared" si="8"/>
        <v>0</v>
      </c>
      <c r="T12" s="55">
        <f t="shared" si="9"/>
        <v>0</v>
      </c>
      <c r="U12" s="55">
        <f t="shared" si="10"/>
        <v>0</v>
      </c>
    </row>
    <row r="13" spans="1:21" ht="15" x14ac:dyDescent="0.2">
      <c r="A13" s="53" t="str">
        <v>Этикетка самоклеящаяся Ростест (08489_0002_01)</v>
      </c>
      <c r="B13" s="54" t="str">
        <v>шт</v>
      </c>
      <c r="C13" s="54">
        <v>1</v>
      </c>
      <c r="D13" s="54">
        <v>1</v>
      </c>
      <c r="E13" s="55">
        <f t="shared" si="1"/>
        <v>0</v>
      </c>
      <c r="F13" s="55">
        <f t="shared" si="2"/>
        <v>4393</v>
      </c>
      <c r="G13" s="55">
        <f t="shared" si="3"/>
        <v>4400</v>
      </c>
      <c r="H13" s="55">
        <f>IF(A13="","",IFERROR(((SUMIFS(Рецептура!J:J,Рецептура!A:A,$B$3,Рецептура!B:B,A13)-SUMIFS(Рецептура!E:E,Рецептура!A:A,$B$3,Рецептура!B:B,A13))/SUMIFS(Рецептура!E:E,Рецептура!A:A,$B$3,Рецептура!B:B,A13)*100),0))</f>
        <v>0</v>
      </c>
      <c r="I13" s="55">
        <v>1</v>
      </c>
      <c r="J13" s="55">
        <v>1</v>
      </c>
      <c r="K13" s="55">
        <f t="shared" si="4"/>
        <v>0</v>
      </c>
      <c r="L13" s="55">
        <f t="shared" si="5"/>
        <v>4393</v>
      </c>
      <c r="M13" s="55">
        <f t="shared" si="6"/>
        <v>4400</v>
      </c>
      <c r="N13" s="55">
        <f t="shared" si="7"/>
        <v>7</v>
      </c>
      <c r="O13" s="54" t="str">
        <f>IFERROR(VLOOKUP(A13,'Стоимость сырья'!$A$3:$G$77,3,FALSE),"")</f>
        <v>рубли</v>
      </c>
      <c r="P13" s="54" t="str">
        <f>IF(O13="","",IFERROR(IF(O13="USD",'Стоимость сырья'!$K$3-'Стоимость сырья'!$K$2,IF(O13="EUR",'Стоимость сырья'!$L$3-'Стоимость сырья'!$L$2,"-")),""))</f>
        <v>-</v>
      </c>
      <c r="Q13" s="55">
        <f>IFERROR(VLOOKUP(A13,'Стоимость сырья'!$A$3:$G$77,5,FALSE),"")</f>
        <v>1</v>
      </c>
      <c r="R13" s="55">
        <f>IFERROR(VLOOKUP(A13,'Стоимость сырья'!$A$3:$G$77,7,FALSE),"")</f>
        <v>1</v>
      </c>
      <c r="S13" s="55">
        <f t="shared" si="8"/>
        <v>0</v>
      </c>
      <c r="T13" s="55">
        <f t="shared" si="9"/>
        <v>0</v>
      </c>
      <c r="U13" s="55">
        <f t="shared" si="10"/>
        <v>0</v>
      </c>
    </row>
    <row r="14" spans="1:21" ht="15" x14ac:dyDescent="0.2">
      <c r="A14" s="53" t="str">
        <v>Этикетка самоклеящаяся ЕАС (08489_0001_01)</v>
      </c>
      <c r="B14" s="54" t="str">
        <v>шт</v>
      </c>
      <c r="C14" s="54">
        <v>1</v>
      </c>
      <c r="D14" s="54">
        <v>1</v>
      </c>
      <c r="E14" s="55">
        <f t="shared" si="1"/>
        <v>0</v>
      </c>
      <c r="F14" s="55">
        <f t="shared" si="2"/>
        <v>4393</v>
      </c>
      <c r="G14" s="55">
        <f t="shared" si="3"/>
        <v>4400</v>
      </c>
      <c r="H14" s="55">
        <f>IF(A14="","",IFERROR(((SUMIFS(Рецептура!J:J,Рецептура!A:A,$B$3,Рецептура!B:B,A14)-SUMIFS(Рецептура!E:E,Рецептура!A:A,$B$3,Рецептура!B:B,A14))/SUMIFS(Рецептура!E:E,Рецептура!A:A,$B$3,Рецептура!B:B,A14)*100),0))</f>
        <v>0</v>
      </c>
      <c r="I14" s="55">
        <v>1</v>
      </c>
      <c r="J14" s="55">
        <v>1</v>
      </c>
      <c r="K14" s="55">
        <f t="shared" si="4"/>
        <v>0</v>
      </c>
      <c r="L14" s="55">
        <f t="shared" si="5"/>
        <v>4393</v>
      </c>
      <c r="M14" s="55">
        <f t="shared" si="6"/>
        <v>4400</v>
      </c>
      <c r="N14" s="55">
        <f t="shared" si="7"/>
        <v>7</v>
      </c>
      <c r="O14" s="54" t="str">
        <f>IFERROR(VLOOKUP(A14,'Стоимость сырья'!$A$3:$G$77,3,FALSE),"")</f>
        <v>рубли</v>
      </c>
      <c r="P14" s="54" t="str">
        <f>IF(O14="","",IFERROR(IF(O14="USD",'Стоимость сырья'!$K$3-'Стоимость сырья'!$K$2,IF(O14="EUR",'Стоимость сырья'!$L$3-'Стоимость сырья'!$L$2,"-")),""))</f>
        <v>-</v>
      </c>
      <c r="Q14" s="55">
        <f>IFERROR(VLOOKUP(A14,'Стоимость сырья'!$A$3:$G$77,5,FALSE),"")</f>
        <v>1</v>
      </c>
      <c r="R14" s="55">
        <f>IFERROR(VLOOKUP(A14,'Стоимость сырья'!$A$3:$G$77,7,FALSE),"")</f>
        <v>1</v>
      </c>
      <c r="S14" s="55">
        <f t="shared" si="8"/>
        <v>0</v>
      </c>
      <c r="T14" s="55">
        <f t="shared" si="9"/>
        <v>0</v>
      </c>
      <c r="U14" s="55">
        <f t="shared" si="10"/>
        <v>0</v>
      </c>
    </row>
    <row r="15" spans="1:21" ht="15" x14ac:dyDescent="0.2">
      <c r="A15" s="53" t="str">
        <v/>
      </c>
      <c r="B15" s="54" t="str">
        <v/>
      </c>
      <c r="C15" s="54" t="str">
        <v/>
      </c>
      <c r="D15" s="54" t="str">
        <v/>
      </c>
      <c r="E15" s="55" t="str">
        <f t="shared" si="1"/>
        <v/>
      </c>
      <c r="F15" s="55" t="str">
        <f t="shared" si="2"/>
        <v/>
      </c>
      <c r="G15" s="55" t="str">
        <f t="shared" si="3"/>
        <v/>
      </c>
      <c r="H15" s="55" t="str">
        <f>IF(A15="","",IFERROR(((SUMIFS(Рецептура!J:J,Рецептура!A:A,$B$3,Рецептура!B:B,A15)-SUMIFS(Рецептура!E:E,Рецептура!A:A,$B$3,Рецептура!B:B,A15))/SUMIFS(Рецептура!E:E,Рецептура!A:A,$B$3,Рецептура!B:B,A15)*100),0))</f>
        <v/>
      </c>
      <c r="I15" s="55" t="str">
        <v/>
      </c>
      <c r="J15" s="55" t="str">
        <v/>
      </c>
      <c r="K15" s="55" t="str">
        <f t="shared" si="4"/>
        <v/>
      </c>
      <c r="L15" s="55" t="str">
        <f t="shared" si="5"/>
        <v/>
      </c>
      <c r="M15" s="55" t="str">
        <f t="shared" si="6"/>
        <v/>
      </c>
      <c r="N15" s="55" t="str">
        <f t="shared" si="7"/>
        <v/>
      </c>
      <c r="O15" s="54" t="str">
        <f>IFERROR(VLOOKUP(A15,'Стоимость сырья'!$A$3:$G$77,3,FALSE),"")</f>
        <v/>
      </c>
      <c r="P15" s="54" t="str">
        <f>IF(O15="","",IFERROR(IF(O15="USD",'Стоимость сырья'!$K$3-'Стоимость сырья'!$K$2,IF(O15="EUR",'Стоимость сырья'!$L$3-'Стоимость сырья'!$L$2,"-")),""))</f>
        <v/>
      </c>
      <c r="Q15" s="55" t="str">
        <f>IFERROR(VLOOKUP(A15,'Стоимость сырья'!$A$3:$G$77,5,FALSE),"")</f>
        <v/>
      </c>
      <c r="R15" s="55" t="str">
        <f>IFERROR(VLOOKUP(A15,'Стоимость сырья'!$A$3:$G$77,7,FALSE),"")</f>
        <v/>
      </c>
      <c r="S15" s="55" t="str">
        <f t="shared" si="8"/>
        <v/>
      </c>
      <c r="T15" s="55" t="str">
        <f t="shared" si="9"/>
        <v/>
      </c>
      <c r="U15" s="55" t="str">
        <f t="shared" si="10"/>
        <v/>
      </c>
    </row>
    <row r="16" spans="1:21" ht="15" x14ac:dyDescent="0.2">
      <c r="A16" s="53" t="str">
        <v/>
      </c>
      <c r="B16" s="54" t="str">
        <v/>
      </c>
      <c r="C16" s="54" t="str">
        <v/>
      </c>
      <c r="D16" s="54" t="str">
        <v/>
      </c>
      <c r="E16" s="55" t="str">
        <f t="shared" si="1"/>
        <v/>
      </c>
      <c r="F16" s="55" t="str">
        <f t="shared" si="2"/>
        <v/>
      </c>
      <c r="G16" s="55" t="str">
        <f t="shared" si="3"/>
        <v/>
      </c>
      <c r="H16" s="55" t="str">
        <f>IF(A16="","",IFERROR(((SUMIFS(Рецептура!J:J,Рецептура!A:A,$B$3,Рецептура!B:B,A16)-SUMIFS(Рецептура!E:E,Рецептура!A:A,$B$3,Рецептура!B:B,A16))/SUMIFS(Рецептура!E:E,Рецептура!A:A,$B$3,Рецептура!B:B,A16)*100),0))</f>
        <v/>
      </c>
      <c r="I16" s="55" t="str">
        <v/>
      </c>
      <c r="J16" s="55" t="str">
        <v/>
      </c>
      <c r="K16" s="55" t="str">
        <f t="shared" si="4"/>
        <v/>
      </c>
      <c r="L16" s="55" t="str">
        <f t="shared" si="5"/>
        <v/>
      </c>
      <c r="M16" s="55" t="str">
        <f t="shared" si="6"/>
        <v/>
      </c>
      <c r="N16" s="55" t="str">
        <f t="shared" si="7"/>
        <v/>
      </c>
      <c r="O16" s="54" t="str">
        <f>IFERROR(VLOOKUP(A16,'Стоимость сырья'!$A$3:$G$77,3,FALSE),"")</f>
        <v/>
      </c>
      <c r="P16" s="54" t="str">
        <f>IF(O16="","",IFERROR(IF(O16="USD",'Стоимость сырья'!$K$3-'Стоимость сырья'!$K$2,IF(O16="EUR",'Стоимость сырья'!$L$3-'Стоимость сырья'!$L$2,"-")),""))</f>
        <v/>
      </c>
      <c r="Q16" s="55" t="str">
        <f>IFERROR(VLOOKUP(A16,'Стоимость сырья'!$A$3:$G$77,5,FALSE),"")</f>
        <v/>
      </c>
      <c r="R16" s="55" t="str">
        <f>IFERROR(VLOOKUP(A16,'Стоимость сырья'!$A$3:$G$77,7,FALSE),"")</f>
        <v/>
      </c>
      <c r="S16" s="55" t="str">
        <f t="shared" si="8"/>
        <v/>
      </c>
      <c r="T16" s="55" t="str">
        <f t="shared" si="9"/>
        <v/>
      </c>
      <c r="U16" s="55" t="str">
        <f t="shared" si="10"/>
        <v/>
      </c>
    </row>
    <row r="17" spans="1:21" ht="15" x14ac:dyDescent="0.2">
      <c r="A17" s="53" t="str">
        <v/>
      </c>
      <c r="B17" s="54" t="str">
        <v/>
      </c>
      <c r="C17" s="54" t="str">
        <v/>
      </c>
      <c r="D17" s="54" t="str">
        <v/>
      </c>
      <c r="E17" s="55" t="str">
        <f t="shared" si="1"/>
        <v/>
      </c>
      <c r="F17" s="55" t="str">
        <f t="shared" si="2"/>
        <v/>
      </c>
      <c r="G17" s="55" t="str">
        <f t="shared" si="3"/>
        <v/>
      </c>
      <c r="H17" s="55" t="str">
        <f>IF(A17="","",IFERROR(((SUMIFS(Рецептура!J:J,Рецептура!A:A,$B$3,Рецептура!B:B,A17)-SUMIFS(Рецептура!E:E,Рецептура!A:A,$B$3,Рецептура!B:B,A17))/SUMIFS(Рецептура!E:E,Рецептура!A:A,$B$3,Рецептура!B:B,A17)*100),0))</f>
        <v/>
      </c>
      <c r="I17" s="55" t="str">
        <v/>
      </c>
      <c r="J17" s="55" t="str">
        <v/>
      </c>
      <c r="K17" s="55" t="str">
        <f t="shared" si="4"/>
        <v/>
      </c>
      <c r="L17" s="55" t="str">
        <f t="shared" si="5"/>
        <v/>
      </c>
      <c r="M17" s="55" t="str">
        <f t="shared" si="6"/>
        <v/>
      </c>
      <c r="N17" s="55" t="str">
        <f t="shared" si="7"/>
        <v/>
      </c>
      <c r="O17" s="54" t="str">
        <f>IFERROR(VLOOKUP(A17,'Стоимость сырья'!$A$3:$G$77,3,FALSE),"")</f>
        <v/>
      </c>
      <c r="P17" s="54" t="str">
        <f>IF(O17="","",IFERROR(IF(O17="USD",'Стоимость сырья'!$K$3-'Стоимость сырья'!$K$2,IF(O17="EUR",'Стоимость сырья'!$L$3-'Стоимость сырья'!$L$2,"-")),""))</f>
        <v/>
      </c>
      <c r="Q17" s="55" t="str">
        <f>IFERROR(VLOOKUP(A17,'Стоимость сырья'!$A$3:$G$77,5,FALSE),"")</f>
        <v/>
      </c>
      <c r="R17" s="55" t="str">
        <f>IFERROR(VLOOKUP(A17,'Стоимость сырья'!$A$3:$G$77,7,FALSE),"")</f>
        <v/>
      </c>
      <c r="S17" s="55" t="str">
        <f t="shared" si="8"/>
        <v/>
      </c>
      <c r="T17" s="55" t="str">
        <f t="shared" si="9"/>
        <v/>
      </c>
      <c r="U17" s="55" t="str">
        <f t="shared" si="10"/>
        <v/>
      </c>
    </row>
    <row r="18" spans="1:21" ht="15" x14ac:dyDescent="0.2">
      <c r="A18" s="53" t="str">
        <v/>
      </c>
      <c r="B18" s="54" t="str">
        <v/>
      </c>
      <c r="C18" s="54" t="str">
        <v/>
      </c>
      <c r="D18" s="54" t="str">
        <v/>
      </c>
      <c r="E18" s="55" t="str">
        <f t="shared" si="1"/>
        <v/>
      </c>
      <c r="F18" s="55" t="str">
        <f t="shared" si="2"/>
        <v/>
      </c>
      <c r="G18" s="55" t="str">
        <f t="shared" si="3"/>
        <v/>
      </c>
      <c r="H18" s="55" t="str">
        <f>IF(A18="","",IFERROR(((SUMIFS(Рецептура!J:J,Рецептура!A:A,$B$3,Рецептура!B:B,A18)-SUMIFS(Рецептура!E:E,Рецептура!A:A,$B$3,Рецептура!B:B,A18))/SUMIFS(Рецептура!E:E,Рецептура!A:A,$B$3,Рецептура!B:B,A18)*100),0))</f>
        <v/>
      </c>
      <c r="I18" s="55" t="str">
        <v/>
      </c>
      <c r="J18" s="55" t="str">
        <v/>
      </c>
      <c r="K18" s="55" t="str">
        <f t="shared" si="4"/>
        <v/>
      </c>
      <c r="L18" s="55" t="str">
        <f t="shared" si="5"/>
        <v/>
      </c>
      <c r="M18" s="55" t="str">
        <f t="shared" si="6"/>
        <v/>
      </c>
      <c r="N18" s="55" t="str">
        <f t="shared" si="7"/>
        <v/>
      </c>
      <c r="O18" s="54" t="str">
        <f>IFERROR(VLOOKUP(A18,'Стоимость сырья'!$A$3:$G$77,3,FALSE),"")</f>
        <v/>
      </c>
      <c r="P18" s="54" t="str">
        <f>IF(O18="","",IFERROR(IF(O18="USD",'Стоимость сырья'!$K$3-'Стоимость сырья'!$K$2,IF(O18="EUR",'Стоимость сырья'!$L$3-'Стоимость сырья'!$L$2,"-")),""))</f>
        <v/>
      </c>
      <c r="Q18" s="55" t="str">
        <f>IFERROR(VLOOKUP(A18,'Стоимость сырья'!$A$3:$G$77,5,FALSE),"")</f>
        <v/>
      </c>
      <c r="R18" s="55" t="str">
        <f>IFERROR(VLOOKUP(A18,'Стоимость сырья'!$A$3:$G$77,7,FALSE),"")</f>
        <v/>
      </c>
      <c r="S18" s="55" t="str">
        <f t="shared" si="8"/>
        <v/>
      </c>
      <c r="T18" s="55" t="str">
        <f t="shared" si="9"/>
        <v/>
      </c>
      <c r="U18" s="55" t="str">
        <f t="shared" si="10"/>
        <v/>
      </c>
    </row>
    <row r="19" spans="1:21" ht="15" x14ac:dyDescent="0.2">
      <c r="A19" s="53" t="str">
        <v/>
      </c>
      <c r="B19" s="54" t="str">
        <v/>
      </c>
      <c r="C19" s="54" t="str">
        <v/>
      </c>
      <c r="D19" s="54" t="str">
        <v/>
      </c>
      <c r="E19" s="55" t="str">
        <f t="shared" si="1"/>
        <v/>
      </c>
      <c r="F19" s="55" t="str">
        <f t="shared" si="2"/>
        <v/>
      </c>
      <c r="G19" s="55" t="str">
        <f t="shared" si="3"/>
        <v/>
      </c>
      <c r="H19" s="55" t="str">
        <f>IF(A19="","",IFERROR(((SUMIFS(Рецептура!J:J,Рецептура!A:A,$B$3,Рецептура!B:B,A19)-SUMIFS(Рецептура!E:E,Рецептура!A:A,$B$3,Рецептура!B:B,A19))/SUMIFS(Рецептура!E:E,Рецептура!A:A,$B$3,Рецептура!B:B,A19)*100),0))</f>
        <v/>
      </c>
      <c r="I19" s="55" t="str">
        <v/>
      </c>
      <c r="J19" s="55" t="str">
        <v/>
      </c>
      <c r="K19" s="55" t="str">
        <f t="shared" si="4"/>
        <v/>
      </c>
      <c r="L19" s="55" t="str">
        <f t="shared" si="5"/>
        <v/>
      </c>
      <c r="M19" s="55" t="str">
        <f t="shared" si="6"/>
        <v/>
      </c>
      <c r="N19" s="55" t="str">
        <f t="shared" si="7"/>
        <v/>
      </c>
      <c r="O19" s="54" t="str">
        <f>IFERROR(VLOOKUP(A19,'Стоимость сырья'!$A$3:$G$77,3,FALSE),"")</f>
        <v/>
      </c>
      <c r="P19" s="54" t="str">
        <f>IF(O19="","",IFERROR(IF(O19="USD",'Стоимость сырья'!$K$3-'Стоимость сырья'!$K$2,IF(O19="EUR",'Стоимость сырья'!$L$3-'Стоимость сырья'!$L$2,"-")),""))</f>
        <v/>
      </c>
      <c r="Q19" s="55" t="str">
        <f>IFERROR(VLOOKUP(A19,'Стоимость сырья'!$A$3:$G$77,5,FALSE),"")</f>
        <v/>
      </c>
      <c r="R19" s="55" t="str">
        <f>IFERROR(VLOOKUP(A19,'Стоимость сырья'!$A$3:$G$77,7,FALSE),"")</f>
        <v/>
      </c>
      <c r="S19" s="55" t="str">
        <f t="shared" si="8"/>
        <v/>
      </c>
      <c r="T19" s="55" t="str">
        <f t="shared" si="9"/>
        <v/>
      </c>
      <c r="U19" s="55" t="str">
        <f t="shared" si="10"/>
        <v/>
      </c>
    </row>
    <row r="20" spans="1:21" ht="25.5" customHeight="1" x14ac:dyDescent="0.2">
      <c r="A20" s="53" t="str">
        <v/>
      </c>
      <c r="B20" s="54" t="str">
        <v/>
      </c>
      <c r="C20" s="54" t="str">
        <v/>
      </c>
      <c r="D20" s="54" t="str">
        <v/>
      </c>
      <c r="E20" s="55" t="str">
        <f t="shared" si="1"/>
        <v/>
      </c>
      <c r="F20" s="55" t="str">
        <f t="shared" si="2"/>
        <v/>
      </c>
      <c r="G20" s="55" t="str">
        <f t="shared" si="3"/>
        <v/>
      </c>
      <c r="H20" s="55" t="str">
        <f>IF(A20="","",IFERROR(((SUMIFS(Рецептура!J:J,Рецептура!A:A,$B$3,Рецептура!B:B,A20)-SUMIFS(Рецептура!E:E,Рецептура!A:A,$B$3,Рецептура!B:B,A20))/SUMIFS(Рецептура!E:E,Рецептура!A:A,$B$3,Рецептура!B:B,A20)*100),0))</f>
        <v/>
      </c>
      <c r="I20" s="55" t="str">
        <v/>
      </c>
      <c r="J20" s="55" t="str">
        <v/>
      </c>
      <c r="K20" s="55" t="str">
        <f t="shared" si="4"/>
        <v/>
      </c>
      <c r="L20" s="55" t="str">
        <f t="shared" si="5"/>
        <v/>
      </c>
      <c r="M20" s="55" t="str">
        <f t="shared" si="6"/>
        <v/>
      </c>
      <c r="N20" s="55" t="str">
        <f t="shared" si="7"/>
        <v/>
      </c>
      <c r="O20" s="54" t="str">
        <f>IFERROR(VLOOKUP(A20,'Стоимость сырья'!$A$3:$G$77,3,FALSE),"")</f>
        <v/>
      </c>
      <c r="P20" s="54" t="str">
        <f>IF(O20="","",IFERROR(IF(O20="USD",'Стоимость сырья'!$K$3-'Стоимость сырья'!$K$2,IF(O20="EUR",'Стоимость сырья'!$L$3-'Стоимость сырья'!$L$2,"-")),""))</f>
        <v/>
      </c>
      <c r="Q20" s="55" t="str">
        <f>IFERROR(VLOOKUP(A20,'Стоимость сырья'!$A$3:$G$77,5,FALSE),"")</f>
        <v/>
      </c>
      <c r="R20" s="55" t="str">
        <f>IFERROR(VLOOKUP(A20,'Стоимость сырья'!$A$3:$G$77,7,FALSE),"")</f>
        <v/>
      </c>
      <c r="S20" s="55" t="str">
        <f t="shared" si="8"/>
        <v/>
      </c>
      <c r="T20" s="55" t="str">
        <f t="shared" si="9"/>
        <v/>
      </c>
      <c r="U20" s="55" t="str">
        <f t="shared" si="10"/>
        <v/>
      </c>
    </row>
    <row r="21" spans="1:21" ht="15" x14ac:dyDescent="0.2">
      <c r="A21" s="53" t="str">
        <v/>
      </c>
      <c r="B21" s="54" t="str">
        <v/>
      </c>
      <c r="C21" s="54" t="str">
        <v/>
      </c>
      <c r="D21" s="54" t="str">
        <v/>
      </c>
      <c r="E21" s="55" t="str">
        <f t="shared" si="1"/>
        <v/>
      </c>
      <c r="F21" s="55" t="str">
        <f t="shared" si="2"/>
        <v/>
      </c>
      <c r="G21" s="55" t="str">
        <f t="shared" si="3"/>
        <v/>
      </c>
      <c r="H21" s="55" t="str">
        <f>IF(A21="","",IFERROR(((SUMIFS(Рецептура!J:J,Рецептура!A:A,$B$3,Рецептура!B:B,A21)-SUMIFS(Рецептура!E:E,Рецептура!A:A,$B$3,Рецептура!B:B,A21))/SUMIFS(Рецептура!E:E,Рецептура!A:A,$B$3,Рецептура!B:B,A21)*100),0))</f>
        <v/>
      </c>
      <c r="I21" s="55" t="str">
        <v/>
      </c>
      <c r="J21" s="55" t="str">
        <v/>
      </c>
      <c r="K21" s="55" t="str">
        <f t="shared" si="4"/>
        <v/>
      </c>
      <c r="L21" s="55" t="str">
        <f t="shared" si="5"/>
        <v/>
      </c>
      <c r="M21" s="55" t="str">
        <f t="shared" si="6"/>
        <v/>
      </c>
      <c r="N21" s="55" t="str">
        <f t="shared" si="7"/>
        <v/>
      </c>
      <c r="O21" s="54" t="str">
        <f>IFERROR(VLOOKUP(A21,'Стоимость сырья'!$A$3:$G$77,3,FALSE),"")</f>
        <v/>
      </c>
      <c r="P21" s="54" t="str">
        <f>IF(O21="","",IFERROR(IF(O21="USD",'Стоимость сырья'!$K$3-'Стоимость сырья'!$K$2,IF(O21="EUR",'Стоимость сырья'!$L$3-'Стоимость сырья'!$L$2,"-")),""))</f>
        <v/>
      </c>
      <c r="Q21" s="55" t="str">
        <f>IFERROR(VLOOKUP(A21,'Стоимость сырья'!$A$3:$G$77,5,FALSE),"")</f>
        <v/>
      </c>
      <c r="R21" s="55" t="str">
        <f>IFERROR(VLOOKUP(A21,'Стоимость сырья'!$A$3:$G$77,7,FALSE),"")</f>
        <v/>
      </c>
      <c r="S21" s="55" t="str">
        <f t="shared" si="8"/>
        <v/>
      </c>
      <c r="T21" s="55" t="str">
        <f t="shared" si="9"/>
        <v/>
      </c>
      <c r="U21" s="55" t="str">
        <f t="shared" si="10"/>
        <v/>
      </c>
    </row>
    <row r="22" spans="1:21" ht="15" x14ac:dyDescent="0.2">
      <c r="A22" s="53" t="str">
        <v/>
      </c>
      <c r="B22" s="54" t="str">
        <v/>
      </c>
      <c r="C22" s="54" t="str">
        <v/>
      </c>
      <c r="D22" s="54" t="str">
        <v/>
      </c>
      <c r="E22" s="55" t="str">
        <f t="shared" si="1"/>
        <v/>
      </c>
      <c r="F22" s="55" t="str">
        <f t="shared" si="2"/>
        <v/>
      </c>
      <c r="G22" s="55" t="str">
        <f t="shared" si="3"/>
        <v/>
      </c>
      <c r="H22" s="55" t="str">
        <f>IF(A22="","",IFERROR(((SUMIFS(Рецептура!J:J,Рецептура!A:A,$B$3,Рецептура!B:B,A22)-SUMIFS(Рецептура!E:E,Рецептура!A:A,$B$3,Рецептура!B:B,A22))/SUMIFS(Рецептура!E:E,Рецептура!A:A,$B$3,Рецептура!B:B,A22)*100),0))</f>
        <v/>
      </c>
      <c r="I22" s="55" t="str">
        <v/>
      </c>
      <c r="J22" s="55" t="str">
        <v/>
      </c>
      <c r="K22" s="55" t="str">
        <f t="shared" si="4"/>
        <v/>
      </c>
      <c r="L22" s="55" t="str">
        <f t="shared" si="5"/>
        <v/>
      </c>
      <c r="M22" s="55" t="str">
        <f t="shared" si="6"/>
        <v/>
      </c>
      <c r="N22" s="55" t="str">
        <f t="shared" si="7"/>
        <v/>
      </c>
      <c r="O22" s="54" t="str">
        <f>IFERROR(VLOOKUP(A22,'Стоимость сырья'!$A$3:$G$77,3,FALSE),"")</f>
        <v/>
      </c>
      <c r="P22" s="54" t="str">
        <f>IF(O22="","",IFERROR(IF(O22="USD",'Стоимость сырья'!$K$3-'Стоимость сырья'!$K$2,IF(O22="EUR",'Стоимость сырья'!$L$3-'Стоимость сырья'!$L$2,"-")),""))</f>
        <v/>
      </c>
      <c r="Q22" s="55" t="str">
        <f>IFERROR(VLOOKUP(A22,'Стоимость сырья'!$A$3:$G$77,5,FALSE),"")</f>
        <v/>
      </c>
      <c r="R22" s="55" t="str">
        <f>IFERROR(VLOOKUP(A22,'Стоимость сырья'!$A$3:$G$77,7,FALSE),"")</f>
        <v/>
      </c>
      <c r="S22" s="55" t="str">
        <f t="shared" si="8"/>
        <v/>
      </c>
      <c r="T22" s="55" t="str">
        <f t="shared" si="9"/>
        <v/>
      </c>
      <c r="U22" s="55" t="str">
        <f t="shared" si="10"/>
        <v/>
      </c>
    </row>
    <row r="23" spans="1:21" ht="15" x14ac:dyDescent="0.2">
      <c r="A23" s="53" t="str">
        <v/>
      </c>
      <c r="B23" s="54" t="str">
        <v/>
      </c>
      <c r="C23" s="54" t="str">
        <v/>
      </c>
      <c r="D23" s="54" t="str">
        <v/>
      </c>
      <c r="E23" s="55" t="str">
        <f t="shared" si="1"/>
        <v/>
      </c>
      <c r="F23" s="55" t="str">
        <f t="shared" si="2"/>
        <v/>
      </c>
      <c r="G23" s="55" t="str">
        <f t="shared" si="3"/>
        <v/>
      </c>
      <c r="H23" s="55" t="str">
        <f>IF(A23="","",IFERROR(((SUMIFS(Рецептура!J:J,Рецептура!A:A,$B$3,Рецептура!B:B,A23)-SUMIFS(Рецептура!E:E,Рецептура!A:A,$B$3,Рецептура!B:B,A23))/SUMIFS(Рецептура!E:E,Рецептура!A:A,$B$3,Рецептура!B:B,A23)*100),0))</f>
        <v/>
      </c>
      <c r="I23" s="55" t="str">
        <v/>
      </c>
      <c r="J23" s="55" t="str">
        <v/>
      </c>
      <c r="K23" s="55" t="str">
        <f t="shared" si="4"/>
        <v/>
      </c>
      <c r="L23" s="55" t="str">
        <f t="shared" si="5"/>
        <v/>
      </c>
      <c r="M23" s="55" t="str">
        <f t="shared" si="6"/>
        <v/>
      </c>
      <c r="N23" s="55" t="str">
        <f t="shared" si="7"/>
        <v/>
      </c>
      <c r="O23" s="54" t="str">
        <f>IFERROR(VLOOKUP(A23,'Стоимость сырья'!$A$3:$G$77,3,FALSE),"")</f>
        <v/>
      </c>
      <c r="P23" s="54" t="str">
        <f>IF(O23="","",IFERROR(IF(O23="USD",'Стоимость сырья'!$K$3-'Стоимость сырья'!$K$2,IF(O23="EUR",'Стоимость сырья'!$L$3-'Стоимость сырья'!$L$2,"-")),""))</f>
        <v/>
      </c>
      <c r="Q23" s="55" t="str">
        <f>IFERROR(VLOOKUP(A23,'Стоимость сырья'!$A$3:$G$77,5,FALSE),"")</f>
        <v/>
      </c>
      <c r="R23" s="55" t="str">
        <f>IFERROR(VLOOKUP(A23,'Стоимость сырья'!$A$3:$G$77,7,FALSE),"")</f>
        <v/>
      </c>
      <c r="S23" s="55" t="str">
        <f t="shared" si="8"/>
        <v/>
      </c>
      <c r="T23" s="55" t="str">
        <f t="shared" si="9"/>
        <v/>
      </c>
      <c r="U23" s="55" t="str">
        <f t="shared" si="10"/>
        <v/>
      </c>
    </row>
    <row r="24" spans="1:21" ht="15" x14ac:dyDescent="0.2">
      <c r="A24" s="53" t="str">
        <v/>
      </c>
      <c r="B24" s="54" t="str">
        <v/>
      </c>
      <c r="C24" s="54" t="str">
        <v/>
      </c>
      <c r="D24" s="54" t="str">
        <v/>
      </c>
      <c r="E24" s="55" t="str">
        <f t="shared" si="1"/>
        <v/>
      </c>
      <c r="F24" s="55" t="str">
        <f t="shared" si="2"/>
        <v/>
      </c>
      <c r="G24" s="55" t="str">
        <f t="shared" si="3"/>
        <v/>
      </c>
      <c r="H24" s="55" t="str">
        <f>IF(A24="","",IFERROR(((SUMIFS(Рецептура!J:J,Рецептура!A:A,$B$3,Рецептура!B:B,A24)-SUMIFS(Рецептура!E:E,Рецептура!A:A,$B$3,Рецептура!B:B,A24))/SUMIFS(Рецептура!E:E,Рецептура!A:A,$B$3,Рецептура!B:B,A24)*100),0))</f>
        <v/>
      </c>
      <c r="I24" s="55" t="str">
        <v/>
      </c>
      <c r="J24" s="55" t="str">
        <v/>
      </c>
      <c r="K24" s="55" t="str">
        <f t="shared" si="4"/>
        <v/>
      </c>
      <c r="L24" s="55" t="str">
        <f t="shared" si="5"/>
        <v/>
      </c>
      <c r="M24" s="55" t="str">
        <f t="shared" si="6"/>
        <v/>
      </c>
      <c r="N24" s="55" t="str">
        <f t="shared" si="7"/>
        <v/>
      </c>
      <c r="O24" s="54" t="str">
        <f>IFERROR(VLOOKUP(A24,'Стоимость сырья'!$A$3:$G$77,3,FALSE),"")</f>
        <v/>
      </c>
      <c r="P24" s="54" t="str">
        <f>IF(O24="","",IFERROR(IF(O24="USD",'Стоимость сырья'!$K$3-'Стоимость сырья'!$K$2,IF(O24="EUR",'Стоимость сырья'!$L$3-'Стоимость сырья'!$L$2,"-")),""))</f>
        <v/>
      </c>
      <c r="Q24" s="55" t="str">
        <f>IFERROR(VLOOKUP(A24,'Стоимость сырья'!$A$3:$G$77,5,FALSE),"")</f>
        <v/>
      </c>
      <c r="R24" s="55" t="str">
        <f>IFERROR(VLOOKUP(A24,'Стоимость сырья'!$A$3:$G$77,7,FALSE),"")</f>
        <v/>
      </c>
      <c r="S24" s="55" t="str">
        <f t="shared" si="8"/>
        <v/>
      </c>
      <c r="T24" s="55" t="str">
        <f t="shared" si="9"/>
        <v/>
      </c>
      <c r="U24" s="55" t="str">
        <f t="shared" si="10"/>
        <v/>
      </c>
    </row>
    <row r="25" spans="1:21" ht="15" x14ac:dyDescent="0.2">
      <c r="A25" s="53" t="str">
        <v/>
      </c>
      <c r="B25" s="54" t="str">
        <v/>
      </c>
      <c r="C25" s="54" t="str">
        <v/>
      </c>
      <c r="D25" s="54" t="str">
        <v/>
      </c>
      <c r="E25" s="55" t="str">
        <f t="shared" si="1"/>
        <v/>
      </c>
      <c r="F25" s="55" t="str">
        <f t="shared" si="2"/>
        <v/>
      </c>
      <c r="G25" s="55" t="str">
        <f t="shared" si="3"/>
        <v/>
      </c>
      <c r="H25" s="55" t="str">
        <f>IF(A25="","",IFERROR(((SUMIFS(Рецептура!J:J,Рецептура!A:A,$B$3,Рецептура!B:B,A25)-SUMIFS(Рецептура!E:E,Рецептура!A:A,$B$3,Рецептура!B:B,A25))/SUMIFS(Рецептура!E:E,Рецептура!A:A,$B$3,Рецептура!B:B,A25)*100),0))</f>
        <v/>
      </c>
      <c r="I25" s="55" t="str">
        <v/>
      </c>
      <c r="J25" s="55" t="str">
        <v/>
      </c>
      <c r="K25" s="55" t="str">
        <f t="shared" si="4"/>
        <v/>
      </c>
      <c r="L25" s="55" t="str">
        <f t="shared" si="5"/>
        <v/>
      </c>
      <c r="M25" s="55" t="str">
        <f t="shared" si="6"/>
        <v/>
      </c>
      <c r="N25" s="55" t="str">
        <f t="shared" si="7"/>
        <v/>
      </c>
      <c r="O25" s="54" t="str">
        <f>IFERROR(VLOOKUP(A25,'Стоимость сырья'!$A$3:$G$77,3,FALSE),"")</f>
        <v/>
      </c>
      <c r="P25" s="54" t="str">
        <f>IF(O25="","",IFERROR(IF(O25="USD",'Стоимость сырья'!$K$3-'Стоимость сырья'!$K$2,IF(O25="EUR",'Стоимость сырья'!$L$3-'Стоимость сырья'!$L$2,"-")),""))</f>
        <v/>
      </c>
      <c r="Q25" s="55" t="str">
        <f>IFERROR(VLOOKUP(A25,'Стоимость сырья'!$A$3:$G$77,5,FALSE),"")</f>
        <v/>
      </c>
      <c r="R25" s="55" t="str">
        <f>IFERROR(VLOOKUP(A25,'Стоимость сырья'!$A$3:$G$77,7,FALSE),"")</f>
        <v/>
      </c>
      <c r="S25" s="55" t="str">
        <f t="shared" si="8"/>
        <v/>
      </c>
      <c r="T25" s="55" t="str">
        <f t="shared" si="9"/>
        <v/>
      </c>
      <c r="U25" s="55" t="str">
        <f t="shared" si="10"/>
        <v/>
      </c>
    </row>
    <row r="26" spans="1:21" ht="15" x14ac:dyDescent="0.2">
      <c r="A26" s="53" t="str">
        <v/>
      </c>
      <c r="B26" s="54" t="str">
        <v/>
      </c>
      <c r="C26" s="54" t="str">
        <v/>
      </c>
      <c r="D26" s="54" t="str">
        <v/>
      </c>
      <c r="E26" s="55" t="str">
        <f t="shared" si="1"/>
        <v/>
      </c>
      <c r="F26" s="55" t="str">
        <f t="shared" si="2"/>
        <v/>
      </c>
      <c r="G26" s="55" t="str">
        <f t="shared" si="3"/>
        <v/>
      </c>
      <c r="H26" s="55" t="str">
        <f>IF(A26="","",IFERROR(((SUMIFS(Рецептура!J:J,Рецептура!A:A,$B$3,Рецептура!B:B,A26)-SUMIFS(Рецептура!E:E,Рецептура!A:A,$B$3,Рецептура!B:B,A26))/SUMIFS(Рецептура!E:E,Рецептура!A:A,$B$3,Рецептура!B:B,A26)*100),0))</f>
        <v/>
      </c>
      <c r="I26" s="55" t="str">
        <v/>
      </c>
      <c r="J26" s="55" t="str">
        <v/>
      </c>
      <c r="K26" s="55" t="str">
        <f t="shared" si="4"/>
        <v/>
      </c>
      <c r="L26" s="55" t="str">
        <f t="shared" si="5"/>
        <v/>
      </c>
      <c r="M26" s="55" t="str">
        <f t="shared" si="6"/>
        <v/>
      </c>
      <c r="N26" s="55" t="str">
        <f t="shared" si="7"/>
        <v/>
      </c>
      <c r="O26" s="54" t="str">
        <f>IFERROR(VLOOKUP(A26,'Стоимость сырья'!$A$3:$G$77,3,FALSE),"")</f>
        <v/>
      </c>
      <c r="P26" s="54" t="str">
        <f>IF(O26="","",IFERROR(IF(O26="USD",'Стоимость сырья'!$K$3-'Стоимость сырья'!$K$2,IF(O26="EUR",'Стоимость сырья'!$L$3-'Стоимость сырья'!$L$2,"-")),""))</f>
        <v/>
      </c>
      <c r="Q26" s="55" t="str">
        <f>IFERROR(VLOOKUP(A26,'Стоимость сырья'!$A$3:$G$77,5,FALSE),"")</f>
        <v/>
      </c>
      <c r="R26" s="55" t="str">
        <f>IFERROR(VLOOKUP(A26,'Стоимость сырья'!$A$3:$G$77,7,FALSE),"")</f>
        <v/>
      </c>
      <c r="S26" s="55" t="str">
        <f t="shared" si="8"/>
        <v/>
      </c>
      <c r="T26" s="55" t="str">
        <f t="shared" si="9"/>
        <v/>
      </c>
      <c r="U26" s="55" t="str">
        <f t="shared" si="10"/>
        <v/>
      </c>
    </row>
    <row r="27" spans="1:21" ht="15" x14ac:dyDescent="0.2">
      <c r="A27" s="53" t="str">
        <v/>
      </c>
      <c r="B27" s="54" t="str">
        <v/>
      </c>
      <c r="C27" s="54" t="str">
        <v/>
      </c>
      <c r="D27" s="54" t="str">
        <v/>
      </c>
      <c r="E27" s="55" t="str">
        <f t="shared" si="1"/>
        <v/>
      </c>
      <c r="F27" s="55" t="str">
        <f t="shared" si="2"/>
        <v/>
      </c>
      <c r="G27" s="55" t="str">
        <f t="shared" si="3"/>
        <v/>
      </c>
      <c r="H27" s="55" t="str">
        <f>IF(A27="","",IFERROR(((SUMIFS(Рецептура!J:J,Рецептура!A:A,$B$3,Рецептура!B:B,A27)-SUMIFS(Рецептура!E:E,Рецептура!A:A,$B$3,Рецептура!B:B,A27))/SUMIFS(Рецептура!E:E,Рецептура!A:A,$B$3,Рецептура!B:B,A27)*100),0))</f>
        <v/>
      </c>
      <c r="I27" s="55" t="str">
        <v/>
      </c>
      <c r="J27" s="55" t="str">
        <v/>
      </c>
      <c r="K27" s="55" t="str">
        <f t="shared" si="4"/>
        <v/>
      </c>
      <c r="L27" s="55" t="str">
        <f t="shared" si="5"/>
        <v/>
      </c>
      <c r="M27" s="55" t="str">
        <f t="shared" si="6"/>
        <v/>
      </c>
      <c r="N27" s="55" t="str">
        <f t="shared" si="7"/>
        <v/>
      </c>
      <c r="O27" s="54" t="str">
        <f>IFERROR(VLOOKUP(A27,'Стоимость сырья'!$A$3:$G$77,3,FALSE),"")</f>
        <v/>
      </c>
      <c r="P27" s="54" t="str">
        <f>IF(O27="","",IFERROR(IF(O27="USD",'Стоимость сырья'!$K$3-'Стоимость сырья'!$K$2,IF(O27="EUR",'Стоимость сырья'!$L$3-'Стоимость сырья'!$L$2,"-")),""))</f>
        <v/>
      </c>
      <c r="Q27" s="55" t="str">
        <f>IFERROR(VLOOKUP(A27,'Стоимость сырья'!$A$3:$G$77,5,FALSE),"")</f>
        <v/>
      </c>
      <c r="R27" s="55" t="str">
        <f>IFERROR(VLOOKUP(A27,'Стоимость сырья'!$A$3:$G$77,7,FALSE),"")</f>
        <v/>
      </c>
      <c r="S27" s="55" t="str">
        <f t="shared" si="8"/>
        <v/>
      </c>
      <c r="T27" s="55" t="str">
        <f t="shared" si="9"/>
        <v/>
      </c>
      <c r="U27" s="55" t="str">
        <f t="shared" si="10"/>
        <v/>
      </c>
    </row>
    <row r="28" spans="1:21" ht="15" x14ac:dyDescent="0.2">
      <c r="A28" s="53" t="str">
        <v/>
      </c>
      <c r="B28" s="54" t="str">
        <v/>
      </c>
      <c r="C28" s="54" t="str">
        <v/>
      </c>
      <c r="D28" s="54" t="str">
        <v/>
      </c>
      <c r="E28" s="55" t="str">
        <f t="shared" si="1"/>
        <v/>
      </c>
      <c r="F28" s="55" t="str">
        <f t="shared" si="2"/>
        <v/>
      </c>
      <c r="G28" s="55" t="str">
        <f t="shared" si="3"/>
        <v/>
      </c>
      <c r="H28" s="55" t="str">
        <f>IF(A28="","",IFERROR(((SUMIFS(Рецептура!J:J,Рецептура!A:A,$B$3,Рецептура!B:B,A28)-SUMIFS(Рецептура!E:E,Рецептура!A:A,$B$3,Рецептура!B:B,A28))/SUMIFS(Рецептура!E:E,Рецептура!A:A,$B$3,Рецептура!B:B,A28)*100),0))</f>
        <v/>
      </c>
      <c r="I28" s="55" t="str">
        <v/>
      </c>
      <c r="J28" s="55" t="str">
        <v/>
      </c>
      <c r="K28" s="55" t="str">
        <f t="shared" si="4"/>
        <v/>
      </c>
      <c r="L28" s="55" t="str">
        <f t="shared" si="5"/>
        <v/>
      </c>
      <c r="M28" s="55" t="str">
        <f t="shared" si="6"/>
        <v/>
      </c>
      <c r="N28" s="55" t="str">
        <f t="shared" si="7"/>
        <v/>
      </c>
      <c r="O28" s="54" t="str">
        <f>IFERROR(VLOOKUP(A28,'Стоимость сырья'!$A$3:$G$77,3,FALSE),"")</f>
        <v/>
      </c>
      <c r="P28" s="54" t="str">
        <f>IF(O28="","",IFERROR(IF(O28="USD",'Стоимость сырья'!$K$3-'Стоимость сырья'!$K$2,IF(O28="EUR",'Стоимость сырья'!$L$3-'Стоимость сырья'!$L$2,"-")),""))</f>
        <v/>
      </c>
      <c r="Q28" s="55" t="str">
        <f>IFERROR(VLOOKUP(A28,'Стоимость сырья'!$A$3:$G$77,5,FALSE),"")</f>
        <v/>
      </c>
      <c r="R28" s="55" t="str">
        <f>IFERROR(VLOOKUP(A28,'Стоимость сырья'!$A$3:$G$77,7,FALSE),"")</f>
        <v/>
      </c>
      <c r="S28" s="55" t="str">
        <f t="shared" si="8"/>
        <v/>
      </c>
      <c r="T28" s="55" t="str">
        <f t="shared" si="9"/>
        <v/>
      </c>
      <c r="U28" s="55" t="str">
        <f t="shared" si="10"/>
        <v/>
      </c>
    </row>
    <row r="29" spans="1:21" x14ac:dyDescent="0.2">
      <c r="A29" s="56"/>
      <c r="B29" s="57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</row>
  </sheetData>
  <mergeCells count="12">
    <mergeCell ref="B3:G3"/>
    <mergeCell ref="P8:P9"/>
    <mergeCell ref="Q8:S8"/>
    <mergeCell ref="C8:E8"/>
    <mergeCell ref="I8:K8"/>
    <mergeCell ref="L8:N8"/>
    <mergeCell ref="O8:O9"/>
    <mergeCell ref="T8:U8"/>
    <mergeCell ref="A8:A9"/>
    <mergeCell ref="B8:B9"/>
    <mergeCell ref="F8:G8"/>
    <mergeCell ref="H8:H9"/>
  </mergeCells>
  <conditionalFormatting sqref="S10:S28">
    <cfRule type="iconSet" priority="12">
      <iconSet iconSet="3ArrowsGray">
        <cfvo type="percent" val="0"/>
        <cfvo type="num" val="0"/>
        <cfvo type="num" val="0" gte="0"/>
      </iconSet>
    </cfRule>
  </conditionalFormatting>
  <conditionalFormatting sqref="P10:P28">
    <cfRule type="iconSet" priority="11">
      <iconSet iconSet="3ArrowsGray">
        <cfvo type="percent" val="0"/>
        <cfvo type="num" val="0"/>
        <cfvo type="num" val="0" gte="0"/>
      </iconSet>
    </cfRule>
  </conditionalFormatting>
  <conditionalFormatting sqref="H10:H28">
    <cfRule type="iconSet" priority="10">
      <iconSet iconSet="3ArrowsGray">
        <cfvo type="percent" val="0"/>
        <cfvo type="num" val="0"/>
        <cfvo type="num" val="0" gte="0"/>
      </iconSet>
    </cfRule>
  </conditionalFormatting>
  <conditionalFormatting sqref="K10:K28">
    <cfRule type="iconSet" priority="8">
      <iconSet iconSet="3ArrowsGray">
        <cfvo type="percent" val="0"/>
        <cfvo type="num" val="0"/>
        <cfvo type="num" val="0" gte="0"/>
      </iconSet>
    </cfRule>
  </conditionalFormatting>
  <conditionalFormatting sqref="N10:N28">
    <cfRule type="iconSet" priority="7">
      <iconSet iconSet="3ArrowsGray">
        <cfvo type="percent" val="0"/>
        <cfvo type="num" val="0"/>
        <cfvo type="num" val="0" gte="0"/>
      </iconSet>
    </cfRule>
  </conditionalFormatting>
  <conditionalFormatting sqref="A10:U28">
    <cfRule type="notContainsBlanks" dxfId="6" priority="4">
      <formula>LEN(TRIM(A10))&gt;0</formula>
    </cfRule>
  </conditionalFormatting>
  <conditionalFormatting sqref="U10:U28">
    <cfRule type="iconSet" priority="3">
      <iconSet iconSet="3ArrowsGray">
        <cfvo type="percent" val="0"/>
        <cfvo type="num" val="0"/>
        <cfvo type="num" val="0" gte="0"/>
      </iconSet>
    </cfRule>
  </conditionalFormatting>
  <conditionalFormatting sqref="T10:U28">
    <cfRule type="iconSet" priority="1">
      <iconSet iconSet="3ArrowsGray">
        <cfvo type="percent" val="0"/>
        <cfvo type="num" val="0"/>
        <cfvo type="num" val="0" gte="0"/>
      </iconSet>
    </cfRule>
  </conditionalFormatting>
  <dataValidations count="1">
    <dataValidation type="list" allowBlank="1" showInputMessage="1" showErrorMessage="1" sqref="B3:G3" xr:uid="{00000000-0002-0000-0100-000000000000}">
      <formula1>продукт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BB8162A6-9232-48A1-A9BF-EED50D3DFC5C}">
            <x14:iconSet iconSet="3ArrowsGray" custom="1">
              <x14:cfvo type="percent">
                <xm:f>0</xm:f>
              </x14:cfvo>
              <x14:cfvo type="num">
                <xm:f>-10</xm:f>
              </x14:cfvo>
              <x14:cfvo type="num" gte="0">
                <xm:f>10</xm:f>
              </x14:cfvo>
              <x14:cfIcon iconSet="3ArrowsGray" iconId="0"/>
              <x14:cfIcon iconSet="3ArrowsGray" iconId="1"/>
              <x14:cfIcon iconSet="3ArrowsGray" iconId="2"/>
            </x14:iconSet>
          </x14:cfRule>
          <xm:sqref>E10:E28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 текущем месяце не было выпуска!" xr:uid="{00000000-0002-0000-0100-000001000000}">
          <x14:formula1>
            <xm:f>'Производственная программа'!$B$6:$B$69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59999389629810485"/>
  </sheetPr>
  <dimension ref="A1:V697"/>
  <sheetViews>
    <sheetView zoomScale="120" zoomScaleNormal="12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H33" sqref="H33"/>
    </sheetView>
  </sheetViews>
  <sheetFormatPr baseColWidth="10" defaultColWidth="9.1640625" defaultRowHeight="15" x14ac:dyDescent="0.2"/>
  <cols>
    <col min="1" max="1" width="2.6640625" style="62" customWidth="1"/>
    <col min="2" max="2" width="39.33203125" style="63" customWidth="1"/>
    <col min="3" max="4" width="5.83203125" style="60" customWidth="1"/>
    <col min="5" max="5" width="8.33203125" style="61" customWidth="1"/>
    <col min="6" max="6" width="8.1640625" style="61" customWidth="1"/>
    <col min="7" max="8" width="6.6640625" style="61" customWidth="1"/>
    <col min="9" max="10" width="7.5" style="61" customWidth="1"/>
    <col min="11" max="11" width="6.6640625" style="61" customWidth="1"/>
    <col min="12" max="13" width="7.5" style="61" customWidth="1"/>
    <col min="14" max="15" width="8.6640625" style="61" customWidth="1"/>
    <col min="16" max="17" width="6.6640625" style="61" customWidth="1"/>
    <col min="18" max="19" width="7.1640625" style="61" customWidth="1"/>
    <col min="20" max="20" width="5.83203125" style="61" customWidth="1"/>
    <col min="21" max="21" width="5.6640625" style="61" customWidth="1"/>
    <col min="22" max="22" width="8.33203125" style="61" bestFit="1" customWidth="1"/>
    <col min="23" max="16384" width="9.1640625" style="61"/>
  </cols>
  <sheetData>
    <row r="1" spans="1:22" ht="19" x14ac:dyDescent="0.2">
      <c r="A1" s="58" t="s">
        <v>185</v>
      </c>
      <c r="B1" s="59"/>
    </row>
    <row r="2" spans="1:22" s="66" customFormat="1" ht="35.25" customHeight="1" x14ac:dyDescent="0.2">
      <c r="A2" s="62"/>
      <c r="B2" s="63"/>
      <c r="C2" s="64" t="s">
        <v>131</v>
      </c>
      <c r="D2" s="64"/>
      <c r="E2" s="64" t="s">
        <v>152</v>
      </c>
      <c r="F2" s="64"/>
      <c r="G2" s="64" t="s">
        <v>153</v>
      </c>
      <c r="H2" s="64"/>
      <c r="I2" s="64" t="s">
        <v>154</v>
      </c>
      <c r="J2" s="64"/>
      <c r="K2" s="65" t="s">
        <v>155</v>
      </c>
      <c r="L2" s="64" t="s">
        <v>174</v>
      </c>
      <c r="M2" s="64"/>
      <c r="N2" s="64" t="s">
        <v>175</v>
      </c>
      <c r="O2" s="64"/>
      <c r="P2" s="64" t="s">
        <v>183</v>
      </c>
      <c r="Q2" s="64"/>
      <c r="R2" s="64" t="s">
        <v>180</v>
      </c>
      <c r="S2" s="64"/>
      <c r="T2" s="64" t="s">
        <v>156</v>
      </c>
      <c r="U2" s="64"/>
      <c r="V2" s="64"/>
    </row>
    <row r="3" spans="1:22" s="66" customFormat="1" ht="15" customHeight="1" x14ac:dyDescent="0.2">
      <c r="A3" s="62"/>
      <c r="B3" s="67" t="s">
        <v>126</v>
      </c>
      <c r="C3" s="68">
        <f>SUM(C6:C18)</f>
        <v>28956</v>
      </c>
      <c r="D3" s="68">
        <f>SUM(D6:D18)</f>
        <v>28900</v>
      </c>
      <c r="E3" s="68">
        <f>SUM(E6:E18)</f>
        <v>1667130.2513980002</v>
      </c>
      <c r="F3" s="68">
        <f t="shared" ref="F3:I3" si="0">SUM(F6:F18)</f>
        <v>1738835.815368125</v>
      </c>
      <c r="G3" s="68">
        <f t="shared" si="0"/>
        <v>444272.99999999994</v>
      </c>
      <c r="H3" s="68">
        <f t="shared" si="0"/>
        <v>468781.9</v>
      </c>
      <c r="I3" s="68">
        <f t="shared" si="0"/>
        <v>2111403.2513979999</v>
      </c>
      <c r="J3" s="68">
        <f>SUM(J6:J18)</f>
        <v>2207617.7153681251</v>
      </c>
      <c r="K3" s="69">
        <f>AVERAGE(K6:K18)</f>
        <v>88.384615384615387</v>
      </c>
      <c r="L3" s="68">
        <f>SUM(L6:L18)</f>
        <v>2470521</v>
      </c>
      <c r="M3" s="68">
        <f>SUM(M6:M18)</f>
        <v>2461400</v>
      </c>
      <c r="N3" s="69">
        <f>L3-I3</f>
        <v>359117.74860200007</v>
      </c>
      <c r="O3" s="69">
        <f>M3-J3</f>
        <v>253782.28463187488</v>
      </c>
      <c r="P3" s="69">
        <f>I3/C3</f>
        <v>72.917642333126125</v>
      </c>
      <c r="Q3" s="69">
        <f>J3/D3</f>
        <v>76.388156241111602</v>
      </c>
      <c r="R3" s="69">
        <f>N3/C3</f>
        <v>12.402187753902474</v>
      </c>
      <c r="S3" s="69">
        <f>O3/D3</f>
        <v>8.7813939318987853</v>
      </c>
      <c r="T3" s="69">
        <f>N3/L3*100</f>
        <v>14.536113985754426</v>
      </c>
      <c r="U3" s="69">
        <f>O3/M3*100</f>
        <v>10.310485277966801</v>
      </c>
      <c r="V3" s="69">
        <f>U3-T3</f>
        <v>-4.2256287077876244</v>
      </c>
    </row>
    <row r="4" spans="1:22" s="66" customFormat="1" ht="11" x14ac:dyDescent="0.2">
      <c r="A4" s="62"/>
      <c r="B4" s="63"/>
      <c r="C4" s="60"/>
      <c r="D4" s="60"/>
      <c r="L4" s="70"/>
      <c r="M4" s="70"/>
    </row>
    <row r="5" spans="1:22" s="66" customFormat="1" ht="12" x14ac:dyDescent="0.2">
      <c r="A5" s="71" t="s">
        <v>0</v>
      </c>
      <c r="B5" s="71" t="s">
        <v>1</v>
      </c>
      <c r="C5" s="71" t="s">
        <v>63</v>
      </c>
      <c r="D5" s="71" t="s">
        <v>64</v>
      </c>
      <c r="E5" s="71" t="s">
        <v>63</v>
      </c>
      <c r="F5" s="71" t="s">
        <v>64</v>
      </c>
      <c r="G5" s="71" t="s">
        <v>63</v>
      </c>
      <c r="H5" s="71" t="s">
        <v>64</v>
      </c>
      <c r="I5" s="71" t="s">
        <v>63</v>
      </c>
      <c r="J5" s="71" t="s">
        <v>64</v>
      </c>
      <c r="K5" s="71" t="s">
        <v>64</v>
      </c>
      <c r="L5" s="68" t="s">
        <v>63</v>
      </c>
      <c r="M5" s="68" t="s">
        <v>64</v>
      </c>
      <c r="N5" s="71" t="s">
        <v>63</v>
      </c>
      <c r="O5" s="71" t="s">
        <v>64</v>
      </c>
      <c r="P5" s="71" t="s">
        <v>63</v>
      </c>
      <c r="Q5" s="71" t="s">
        <v>64</v>
      </c>
      <c r="R5" s="71" t="s">
        <v>63</v>
      </c>
      <c r="S5" s="71" t="s">
        <v>64</v>
      </c>
      <c r="T5" s="71" t="s">
        <v>63</v>
      </c>
      <c r="U5" s="71" t="s">
        <v>64</v>
      </c>
      <c r="V5" s="71" t="s">
        <v>141</v>
      </c>
    </row>
    <row r="6" spans="1:22" s="66" customFormat="1" ht="12" x14ac:dyDescent="0.2">
      <c r="A6" s="72">
        <v>1</v>
      </c>
      <c r="B6" s="73" t="s">
        <v>2</v>
      </c>
      <c r="C6" s="74">
        <v>1340</v>
      </c>
      <c r="D6" s="74">
        <v>1300</v>
      </c>
      <c r="E6" s="75">
        <f>SUMIF(Рецептура!A:A,'Производственная программа'!B6,Рецептура!H:H)*C6</f>
        <v>56567.626980000001</v>
      </c>
      <c r="F6" s="75">
        <f>SUMIF(Рецептура!A:A,'Производственная программа'!B6,Рецептура!M:M)*D6</f>
        <v>54456.78176250001</v>
      </c>
      <c r="G6" s="75">
        <f>'Прямые расходы'!$C$6/$C$3*C6</f>
        <v>20559.670534604225</v>
      </c>
      <c r="H6" s="75">
        <f>'Прямые расходы'!$D$6/$D$3*D6</f>
        <v>21087.075086505192</v>
      </c>
      <c r="I6" s="75">
        <f>E6+G6</f>
        <v>77127.29751460423</v>
      </c>
      <c r="J6" s="75">
        <f>F6+H6</f>
        <v>75543.856849005198</v>
      </c>
      <c r="K6" s="76">
        <f>SUMIF('Справочник ГП'!B:B,'Производственная программа'!B6,'Справочник ГП'!D:D)</f>
        <v>71</v>
      </c>
      <c r="L6" s="75">
        <f t="shared" ref="L6:L18" si="1">C6*K6</f>
        <v>95140</v>
      </c>
      <c r="M6" s="75">
        <f t="shared" ref="M6:M18" si="2">D6*K6</f>
        <v>92300</v>
      </c>
      <c r="N6" s="76">
        <f t="shared" ref="N6:N18" si="3">L6-I6</f>
        <v>18012.70248539577</v>
      </c>
      <c r="O6" s="76">
        <f t="shared" ref="O6:O18" si="4">M6-J6</f>
        <v>16756.143150994802</v>
      </c>
      <c r="P6" s="76">
        <f t="shared" ref="P6:P18" si="5">I6/C6</f>
        <v>57.557684712391215</v>
      </c>
      <c r="Q6" s="76">
        <f t="shared" ref="Q6:Q18" si="6">J6/D6</f>
        <v>58.110659114619381</v>
      </c>
      <c r="R6" s="76">
        <f t="shared" ref="R6:R18" si="7">K6-P6</f>
        <v>13.442315287608785</v>
      </c>
      <c r="S6" s="76">
        <f t="shared" ref="S6:S18" si="8">K6-Q6</f>
        <v>12.889340885380619</v>
      </c>
      <c r="T6" s="76">
        <f>N6/L6*100</f>
        <v>18.93283843325181</v>
      </c>
      <c r="U6" s="76">
        <f>O6/M6*100</f>
        <v>18.154001247014953</v>
      </c>
      <c r="V6" s="76">
        <f>U6-T6</f>
        <v>-0.77883718623685638</v>
      </c>
    </row>
    <row r="7" spans="1:22" s="66" customFormat="1" ht="12.75" customHeight="1" x14ac:dyDescent="0.2">
      <c r="A7" s="72">
        <v>2</v>
      </c>
      <c r="B7" s="73" t="s">
        <v>6</v>
      </c>
      <c r="C7" s="74">
        <v>1397</v>
      </c>
      <c r="D7" s="74">
        <v>1400</v>
      </c>
      <c r="E7" s="75">
        <f>SUMIF(Рецептура!A:A,'Производственная программа'!B7,Рецептура!H:H)*C7</f>
        <v>44054.618520000004</v>
      </c>
      <c r="F7" s="75">
        <f>SUMIF(Рецептура!A:A,'Производственная программа'!B7,Рецептура!M:M)*D7</f>
        <v>52102.824374999997</v>
      </c>
      <c r="G7" s="75">
        <f>'Прямые расходы'!$C$6/$C$3*C7</f>
        <v>21434.223684210527</v>
      </c>
      <c r="H7" s="75">
        <f>'Прямые расходы'!$D$6/$D$3*D7</f>
        <v>22709.15778546713</v>
      </c>
      <c r="I7" s="75">
        <f t="shared" ref="I7:I18" si="9">E7+G7</f>
        <v>65488.84220421053</v>
      </c>
      <c r="J7" s="75">
        <f t="shared" ref="J7:J18" si="10">F7+H7</f>
        <v>74811.982160467131</v>
      </c>
      <c r="K7" s="76">
        <f>SUMIF('Справочник ГП'!B:B,'Производственная программа'!B7,'Справочник ГП'!D:D)</f>
        <v>71</v>
      </c>
      <c r="L7" s="75">
        <f t="shared" si="1"/>
        <v>99187</v>
      </c>
      <c r="M7" s="75">
        <f t="shared" si="2"/>
        <v>99400</v>
      </c>
      <c r="N7" s="76">
        <f t="shared" si="3"/>
        <v>33698.15779578947</v>
      </c>
      <c r="O7" s="76">
        <f t="shared" si="4"/>
        <v>24588.017839532869</v>
      </c>
      <c r="P7" s="76">
        <f t="shared" si="5"/>
        <v>46.87819771239122</v>
      </c>
      <c r="Q7" s="76">
        <f t="shared" si="6"/>
        <v>53.437130114619379</v>
      </c>
      <c r="R7" s="76">
        <f t="shared" si="7"/>
        <v>24.12180228760878</v>
      </c>
      <c r="S7" s="76">
        <f t="shared" si="8"/>
        <v>17.562869885380621</v>
      </c>
      <c r="T7" s="76">
        <f t="shared" ref="T7:T18" si="11">N7/L7*100</f>
        <v>33.974369419167303</v>
      </c>
      <c r="U7" s="76">
        <f t="shared" ref="U7:U18" si="12">O7/M7*100</f>
        <v>24.736436458282565</v>
      </c>
      <c r="V7" s="76">
        <f>U7-T7</f>
        <v>-9.2379329608847378</v>
      </c>
    </row>
    <row r="8" spans="1:22" s="60" customFormat="1" ht="12" x14ac:dyDescent="0.2">
      <c r="A8" s="72">
        <v>3</v>
      </c>
      <c r="B8" s="73" t="s">
        <v>7</v>
      </c>
      <c r="C8" s="74">
        <v>3358</v>
      </c>
      <c r="D8" s="74">
        <v>3400</v>
      </c>
      <c r="E8" s="75">
        <f>SUMIF(Рецептура!A:A,'Производственная программа'!B8,Рецептура!H:H)*C8</f>
        <v>180962.72997450002</v>
      </c>
      <c r="F8" s="75">
        <f>SUMIF(Рецептура!A:A,'Производственная программа'!B8,Рецептура!M:M)*D8</f>
        <v>194799.81037499997</v>
      </c>
      <c r="G8" s="75">
        <f>'Прямые расходы'!$C$6/$C$3*C8</f>
        <v>51521.920638209696</v>
      </c>
      <c r="H8" s="75">
        <f>'Прямые расходы'!$D$6/$D$3*D8</f>
        <v>55150.81176470589</v>
      </c>
      <c r="I8" s="75">
        <f t="shared" si="9"/>
        <v>232484.65061270972</v>
      </c>
      <c r="J8" s="75">
        <f t="shared" si="10"/>
        <v>249950.62213970587</v>
      </c>
      <c r="K8" s="76">
        <f>SUMIF('Справочник ГП'!B:B,'Производственная программа'!B8,'Справочник ГП'!D:D)</f>
        <v>81</v>
      </c>
      <c r="L8" s="75">
        <f t="shared" si="1"/>
        <v>271998</v>
      </c>
      <c r="M8" s="75">
        <f t="shared" si="2"/>
        <v>275400</v>
      </c>
      <c r="N8" s="76">
        <f t="shared" si="3"/>
        <v>39513.349387290276</v>
      </c>
      <c r="O8" s="76">
        <f t="shared" si="4"/>
        <v>25449.377860294131</v>
      </c>
      <c r="P8" s="76">
        <f t="shared" si="5"/>
        <v>69.233070462391225</v>
      </c>
      <c r="Q8" s="76">
        <f t="shared" si="6"/>
        <v>73.51488886461938</v>
      </c>
      <c r="R8" s="76">
        <f t="shared" si="7"/>
        <v>11.766929537608775</v>
      </c>
      <c r="S8" s="76">
        <f t="shared" si="8"/>
        <v>7.4851111353806203</v>
      </c>
      <c r="T8" s="76">
        <f t="shared" si="11"/>
        <v>14.527073503220715</v>
      </c>
      <c r="U8" s="76">
        <f t="shared" si="12"/>
        <v>9.2408779449143541</v>
      </c>
      <c r="V8" s="76">
        <f t="shared" ref="V8:V18" si="13">U8-T8</f>
        <v>-5.2861955583063605</v>
      </c>
    </row>
    <row r="9" spans="1:22" s="60" customFormat="1" ht="12.75" customHeight="1" x14ac:dyDescent="0.2">
      <c r="A9" s="72">
        <v>4</v>
      </c>
      <c r="B9" s="73" t="s">
        <v>8</v>
      </c>
      <c r="C9" s="74">
        <v>4393</v>
      </c>
      <c r="D9" s="74">
        <v>4400</v>
      </c>
      <c r="E9" s="75">
        <f>SUMIF(Рецептура!A:A,'Производственная программа'!B9,Рецептура!H:H)*C9</f>
        <v>210878.76048</v>
      </c>
      <c r="F9" s="75">
        <f>SUMIF(Рецептура!A:A,'Производственная программа'!B9,Рецептура!M:M)*D9</f>
        <v>226182.71775000004</v>
      </c>
      <c r="G9" s="75">
        <f>'Прямые расходы'!$C$6/$C$3*C9</f>
        <v>67401.964670534595</v>
      </c>
      <c r="H9" s="75">
        <f>'Прямые расходы'!$D$6/$D$3*D9</f>
        <v>71371.638754325264</v>
      </c>
      <c r="I9" s="75">
        <f t="shared" si="9"/>
        <v>278280.72515053459</v>
      </c>
      <c r="J9" s="75">
        <f t="shared" si="10"/>
        <v>297554.35650432529</v>
      </c>
      <c r="K9" s="76">
        <f>SUMIF('Справочник ГП'!B:B,'Производственная программа'!B9,'Справочник ГП'!D:D)</f>
        <v>71</v>
      </c>
      <c r="L9" s="75">
        <f t="shared" si="1"/>
        <v>311903</v>
      </c>
      <c r="M9" s="75">
        <f t="shared" si="2"/>
        <v>312400</v>
      </c>
      <c r="N9" s="76">
        <f t="shared" si="3"/>
        <v>33622.274849465408</v>
      </c>
      <c r="O9" s="76">
        <f t="shared" si="4"/>
        <v>14845.643495674711</v>
      </c>
      <c r="P9" s="76">
        <f t="shared" si="5"/>
        <v>63.346397712391209</v>
      </c>
      <c r="Q9" s="76">
        <f t="shared" si="6"/>
        <v>67.625990114619384</v>
      </c>
      <c r="R9" s="76">
        <f t="shared" si="7"/>
        <v>7.6536022876087912</v>
      </c>
      <c r="S9" s="76">
        <f t="shared" si="8"/>
        <v>3.374009885380616</v>
      </c>
      <c r="T9" s="76">
        <f t="shared" si="11"/>
        <v>10.779721531843364</v>
      </c>
      <c r="U9" s="76">
        <f t="shared" si="12"/>
        <v>4.752126599127628</v>
      </c>
      <c r="V9" s="76">
        <f t="shared" si="13"/>
        <v>-6.0275949327157363</v>
      </c>
    </row>
    <row r="10" spans="1:22" s="60" customFormat="1" ht="12" x14ac:dyDescent="0.2">
      <c r="A10" s="72">
        <v>5</v>
      </c>
      <c r="B10" s="73" t="s">
        <v>9</v>
      </c>
      <c r="C10" s="74">
        <v>1360</v>
      </c>
      <c r="D10" s="74">
        <v>1400</v>
      </c>
      <c r="E10" s="75">
        <f>SUMIF(Рецептура!A:A,'Производственная программа'!B10,Рецептура!H:H)*C10</f>
        <v>33297.369599999998</v>
      </c>
      <c r="F10" s="75">
        <f>SUMIF(Рецептура!A:A,'Производственная программа'!B10,Рецептура!M:M)*D10</f>
        <v>36867.597374999998</v>
      </c>
      <c r="G10" s="75">
        <f>'Прямые расходы'!$C$6/$C$3*C10</f>
        <v>20866.531288852049</v>
      </c>
      <c r="H10" s="75">
        <f>'Прямые расходы'!$D$6/$D$3*D10</f>
        <v>22709.15778546713</v>
      </c>
      <c r="I10" s="75">
        <f t="shared" si="9"/>
        <v>54163.900888852048</v>
      </c>
      <c r="J10" s="75">
        <f t="shared" si="10"/>
        <v>59576.755160467132</v>
      </c>
      <c r="K10" s="76">
        <f>SUMIF('Справочник ГП'!B:B,'Производственная программа'!B10,'Справочник ГП'!D:D)</f>
        <v>57</v>
      </c>
      <c r="L10" s="75">
        <f t="shared" si="1"/>
        <v>77520</v>
      </c>
      <c r="M10" s="75">
        <f t="shared" si="2"/>
        <v>79800</v>
      </c>
      <c r="N10" s="76">
        <f t="shared" si="3"/>
        <v>23356.099111147952</v>
      </c>
      <c r="O10" s="76">
        <f t="shared" si="4"/>
        <v>20223.244839532868</v>
      </c>
      <c r="P10" s="76">
        <f t="shared" si="5"/>
        <v>39.826397712391213</v>
      </c>
      <c r="Q10" s="76">
        <f t="shared" si="6"/>
        <v>42.554825114619376</v>
      </c>
      <c r="R10" s="76">
        <f t="shared" si="7"/>
        <v>17.173602287608787</v>
      </c>
      <c r="S10" s="76">
        <f t="shared" si="8"/>
        <v>14.445174885380624</v>
      </c>
      <c r="T10" s="76">
        <f t="shared" si="11"/>
        <v>30.129126820366299</v>
      </c>
      <c r="U10" s="76">
        <f t="shared" si="12"/>
        <v>25.342412079615123</v>
      </c>
      <c r="V10" s="76">
        <f t="shared" si="13"/>
        <v>-4.7867147407511759</v>
      </c>
    </row>
    <row r="11" spans="1:22" s="60" customFormat="1" ht="12.75" customHeight="1" x14ac:dyDescent="0.2">
      <c r="A11" s="72">
        <v>6</v>
      </c>
      <c r="B11" s="73" t="s">
        <v>10</v>
      </c>
      <c r="C11" s="74">
        <v>2468</v>
      </c>
      <c r="D11" s="74">
        <v>2400</v>
      </c>
      <c r="E11" s="75">
        <f>SUMIF(Рецептура!A:A,'Производственная программа'!B11,Рецептура!H:H)*C11</f>
        <v>67182.007979999995</v>
      </c>
      <c r="F11" s="75">
        <f>SUMIF(Рецептура!A:A,'Производственная программа'!B11,Рецептура!M:M)*D11</f>
        <v>69775.393500000006</v>
      </c>
      <c r="G11" s="75">
        <f>'Прямые расходы'!$C$6/$C$3*C11</f>
        <v>37866.617074181515</v>
      </c>
      <c r="H11" s="75">
        <f>'Прямые расходы'!$D$6/$D$3*D11</f>
        <v>38929.984775086508</v>
      </c>
      <c r="I11" s="75">
        <f t="shared" si="9"/>
        <v>105048.62505418151</v>
      </c>
      <c r="J11" s="75">
        <f t="shared" si="10"/>
        <v>108705.37827508652</v>
      </c>
      <c r="K11" s="76">
        <f>SUMIF('Справочник ГП'!B:B,'Производственная программа'!B11,'Справочник ГП'!D:D)</f>
        <v>57</v>
      </c>
      <c r="L11" s="75">
        <f t="shared" si="1"/>
        <v>140676</v>
      </c>
      <c r="M11" s="75">
        <f t="shared" si="2"/>
        <v>136800</v>
      </c>
      <c r="N11" s="76">
        <f t="shared" si="3"/>
        <v>35627.37494581849</v>
      </c>
      <c r="O11" s="76">
        <f t="shared" si="4"/>
        <v>28094.621724913479</v>
      </c>
      <c r="P11" s="76">
        <f t="shared" si="5"/>
        <v>42.564272712391208</v>
      </c>
      <c r="Q11" s="76">
        <f t="shared" si="6"/>
        <v>45.293907614619386</v>
      </c>
      <c r="R11" s="76">
        <f t="shared" si="7"/>
        <v>14.435727287608792</v>
      </c>
      <c r="S11" s="76">
        <f t="shared" si="8"/>
        <v>11.706092385380614</v>
      </c>
      <c r="T11" s="76">
        <f t="shared" si="11"/>
        <v>25.325837346682086</v>
      </c>
      <c r="U11" s="76">
        <f t="shared" si="12"/>
        <v>20.537004184878274</v>
      </c>
      <c r="V11" s="76">
        <f t="shared" si="13"/>
        <v>-4.7888331618038116</v>
      </c>
    </row>
    <row r="12" spans="1:22" s="60" customFormat="1" ht="12.75" customHeight="1" x14ac:dyDescent="0.2">
      <c r="A12" s="72">
        <v>7</v>
      </c>
      <c r="B12" s="73" t="s">
        <v>11</v>
      </c>
      <c r="C12" s="74">
        <v>3391</v>
      </c>
      <c r="D12" s="74">
        <v>3450</v>
      </c>
      <c r="E12" s="75">
        <f>SUMIF(Рецептура!A:A,'Производственная программа'!B12,Рецептура!H:H)*C12</f>
        <v>92369.517509999991</v>
      </c>
      <c r="F12" s="75">
        <f>SUMIF(Рецептура!A:A,'Производственная программа'!B12,Рецептура!M:M)*D12</f>
        <v>105322.43860875</v>
      </c>
      <c r="G12" s="75">
        <f>'Прямые расходы'!$C$6/$C$3*C12</f>
        <v>52028.240882718608</v>
      </c>
      <c r="H12" s="75">
        <f>'Прямые расходы'!$D$6/$D$3*D12</f>
        <v>55961.853114186859</v>
      </c>
      <c r="I12" s="75">
        <f t="shared" si="9"/>
        <v>144397.75839271859</v>
      </c>
      <c r="J12" s="75">
        <f t="shared" si="10"/>
        <v>161284.29172293685</v>
      </c>
      <c r="K12" s="76">
        <f>SUMIF('Справочник ГП'!B:B,'Производственная программа'!B12,'Справочник ГП'!D:D)</f>
        <v>57</v>
      </c>
      <c r="L12" s="75">
        <f t="shared" si="1"/>
        <v>193287</v>
      </c>
      <c r="M12" s="75">
        <f t="shared" si="2"/>
        <v>196650</v>
      </c>
      <c r="N12" s="76">
        <f t="shared" si="3"/>
        <v>48889.241607281409</v>
      </c>
      <c r="O12" s="76">
        <f t="shared" si="4"/>
        <v>35365.708277063153</v>
      </c>
      <c r="P12" s="76">
        <f t="shared" si="5"/>
        <v>42.582647712391207</v>
      </c>
      <c r="Q12" s="76">
        <f t="shared" si="6"/>
        <v>46.749070064619374</v>
      </c>
      <c r="R12" s="76">
        <f t="shared" si="7"/>
        <v>14.417352287608793</v>
      </c>
      <c r="S12" s="76">
        <f t="shared" si="8"/>
        <v>10.250929935380626</v>
      </c>
      <c r="T12" s="76">
        <f t="shared" si="11"/>
        <v>25.293600504576823</v>
      </c>
      <c r="U12" s="76">
        <f t="shared" si="12"/>
        <v>17.98408760593092</v>
      </c>
      <c r="V12" s="76">
        <f t="shared" si="13"/>
        <v>-7.3095128986459024</v>
      </c>
    </row>
    <row r="13" spans="1:22" s="60" customFormat="1" ht="12" x14ac:dyDescent="0.2">
      <c r="A13" s="72">
        <v>8</v>
      </c>
      <c r="B13" s="73" t="s">
        <v>186</v>
      </c>
      <c r="C13" s="74">
        <v>2272</v>
      </c>
      <c r="D13" s="74">
        <v>2200</v>
      </c>
      <c r="E13" s="75">
        <f>SUMIF(Рецептура!A:A,'Производственная программа'!B13,Рецептура!H:H)*C13</f>
        <v>199467.051248</v>
      </c>
      <c r="F13" s="75">
        <f>SUMIF(Рецептура!A:A,'Производственная программа'!B13,Рецептура!M:M)*D13</f>
        <v>198517.73383749998</v>
      </c>
      <c r="G13" s="75">
        <f>'Прямые расходы'!$C$6/$C$3*C13</f>
        <v>34859.381682552834</v>
      </c>
      <c r="H13" s="75">
        <f>'Прямые расходы'!$D$6/$D$3*D13</f>
        <v>35685.819377162632</v>
      </c>
      <c r="I13" s="75">
        <f t="shared" si="9"/>
        <v>234326.43293055284</v>
      </c>
      <c r="J13" s="75">
        <f t="shared" si="10"/>
        <v>234203.55321466262</v>
      </c>
      <c r="K13" s="76">
        <f>SUMIF('Справочник ГП'!B:B,'Производственная программа'!B13,'Справочник ГП'!D:D)</f>
        <v>114</v>
      </c>
      <c r="L13" s="75">
        <f t="shared" si="1"/>
        <v>259008</v>
      </c>
      <c r="M13" s="75">
        <f t="shared" si="2"/>
        <v>250800</v>
      </c>
      <c r="N13" s="76">
        <f t="shared" si="3"/>
        <v>24681.567069447163</v>
      </c>
      <c r="O13" s="76">
        <f t="shared" si="4"/>
        <v>16596.446785337379</v>
      </c>
      <c r="P13" s="76">
        <f t="shared" si="5"/>
        <v>103.13663421239121</v>
      </c>
      <c r="Q13" s="76">
        <f t="shared" si="6"/>
        <v>106.45616055211937</v>
      </c>
      <c r="R13" s="76">
        <f t="shared" si="7"/>
        <v>10.863365787608785</v>
      </c>
      <c r="S13" s="76">
        <f t="shared" si="8"/>
        <v>7.5438394478806288</v>
      </c>
      <c r="T13" s="76">
        <f t="shared" si="11"/>
        <v>9.5292682347445492</v>
      </c>
      <c r="U13" s="76">
        <f t="shared" si="12"/>
        <v>6.6174030244566904</v>
      </c>
      <c r="V13" s="76">
        <f t="shared" si="13"/>
        <v>-2.9118652102878588</v>
      </c>
    </row>
    <row r="14" spans="1:22" s="60" customFormat="1" ht="10.5" customHeight="1" x14ac:dyDescent="0.2">
      <c r="A14" s="72">
        <v>9</v>
      </c>
      <c r="B14" s="73" t="s">
        <v>187</v>
      </c>
      <c r="C14" s="74">
        <v>2202</v>
      </c>
      <c r="D14" s="74">
        <v>2400</v>
      </c>
      <c r="E14" s="75">
        <f>SUMIF(Рецептура!A:A,'Производственная программа'!B14,Рецептура!H:H)*C14</f>
        <v>186385.19949299999</v>
      </c>
      <c r="F14" s="75">
        <f>SUMIF(Рецептура!A:A,'Производственная программа'!B14,Рецептура!M:M)*D14</f>
        <v>208507.70534999997</v>
      </c>
      <c r="G14" s="75">
        <f>'Прямые расходы'!$C$6/$C$3*C14</f>
        <v>33785.369042685452</v>
      </c>
      <c r="H14" s="75">
        <f>'Прямые расходы'!$D$6/$D$3*D14</f>
        <v>38929.984775086508</v>
      </c>
      <c r="I14" s="75">
        <f t="shared" si="9"/>
        <v>220170.56853568545</v>
      </c>
      <c r="J14" s="75">
        <f t="shared" si="10"/>
        <v>247437.69012508649</v>
      </c>
      <c r="K14" s="76">
        <f>SUMIF('Справочник ГП'!B:B,'Производственная программа'!B14,'Справочник ГП'!D:D)</f>
        <v>112</v>
      </c>
      <c r="L14" s="75">
        <f t="shared" si="1"/>
        <v>246624</v>
      </c>
      <c r="M14" s="75">
        <f t="shared" si="2"/>
        <v>268800</v>
      </c>
      <c r="N14" s="76">
        <f t="shared" si="3"/>
        <v>26453.431464314548</v>
      </c>
      <c r="O14" s="76">
        <f t="shared" si="4"/>
        <v>21362.30987491351</v>
      </c>
      <c r="P14" s="76">
        <f t="shared" si="5"/>
        <v>99.986634212391209</v>
      </c>
      <c r="Q14" s="76">
        <f t="shared" si="6"/>
        <v>103.09903755211937</v>
      </c>
      <c r="R14" s="76">
        <f t="shared" si="7"/>
        <v>12.013365787608791</v>
      </c>
      <c r="S14" s="76">
        <f t="shared" si="8"/>
        <v>8.9009624478806302</v>
      </c>
      <c r="T14" s="76">
        <f t="shared" si="11"/>
        <v>10.726219453222132</v>
      </c>
      <c r="U14" s="76">
        <f t="shared" si="12"/>
        <v>7.9472878998934178</v>
      </c>
      <c r="V14" s="76">
        <f t="shared" si="13"/>
        <v>-2.7789315533287144</v>
      </c>
    </row>
    <row r="15" spans="1:22" s="60" customFormat="1" ht="12" x14ac:dyDescent="0.2">
      <c r="A15" s="72">
        <v>10</v>
      </c>
      <c r="B15" s="73" t="s">
        <v>188</v>
      </c>
      <c r="C15" s="74">
        <v>3176</v>
      </c>
      <c r="D15" s="74">
        <v>3200</v>
      </c>
      <c r="E15" s="75">
        <f>SUMIF(Рецептура!A:A,'Производственная программа'!B15,Рецептура!H:H)*C15</f>
        <v>277285.115284</v>
      </c>
      <c r="F15" s="75">
        <f>SUMIF(Рецептура!A:A,'Производственная программа'!B15,Рецептура!M:M)*D15</f>
        <v>287409.0674</v>
      </c>
      <c r="G15" s="75">
        <f>'Прямые расходы'!$C$6/$C$3*C15</f>
        <v>48729.487774554495</v>
      </c>
      <c r="H15" s="75">
        <f>'Прямые расходы'!$D$6/$D$3*D15</f>
        <v>51906.646366782014</v>
      </c>
      <c r="I15" s="75">
        <f t="shared" si="9"/>
        <v>326014.60305855446</v>
      </c>
      <c r="J15" s="75">
        <f t="shared" si="10"/>
        <v>339315.71376678202</v>
      </c>
      <c r="K15" s="76">
        <f>SUMIF('Справочник ГП'!B:B,'Производственная программа'!B15,'Справочник ГП'!D:D)</f>
        <v>114</v>
      </c>
      <c r="L15" s="75">
        <f t="shared" si="1"/>
        <v>362064</v>
      </c>
      <c r="M15" s="75">
        <f t="shared" si="2"/>
        <v>364800</v>
      </c>
      <c r="N15" s="76">
        <f t="shared" si="3"/>
        <v>36049.396941445535</v>
      </c>
      <c r="O15" s="76">
        <f t="shared" si="4"/>
        <v>25484.286233217979</v>
      </c>
      <c r="P15" s="76">
        <f t="shared" si="5"/>
        <v>102.6494342123912</v>
      </c>
      <c r="Q15" s="76">
        <f t="shared" si="6"/>
        <v>106.03616055211938</v>
      </c>
      <c r="R15" s="76">
        <f t="shared" si="7"/>
        <v>11.350565787608801</v>
      </c>
      <c r="S15" s="76">
        <f t="shared" si="8"/>
        <v>7.9638394478806163</v>
      </c>
      <c r="T15" s="76">
        <f t="shared" si="11"/>
        <v>9.9566366557971886</v>
      </c>
      <c r="U15" s="76">
        <f t="shared" si="12"/>
        <v>6.985824077088262</v>
      </c>
      <c r="V15" s="76">
        <f t="shared" si="13"/>
        <v>-2.9708125787089266</v>
      </c>
    </row>
    <row r="16" spans="1:22" s="60" customFormat="1" ht="12" x14ac:dyDescent="0.2">
      <c r="A16" s="72">
        <v>11</v>
      </c>
      <c r="B16" s="73" t="s">
        <v>189</v>
      </c>
      <c r="C16" s="74">
        <v>1320</v>
      </c>
      <c r="D16" s="74">
        <v>1150</v>
      </c>
      <c r="E16" s="75">
        <f>SUMIF(Рецептура!A:A,'Производственная программа'!B16,Рецептура!H:H)*C16</f>
        <v>114951.99738</v>
      </c>
      <c r="F16" s="75">
        <f>SUMIF(Рецептура!A:A,'Производственная программа'!B16,Рецептура!M:M)*D16</f>
        <v>102850.37369687499</v>
      </c>
      <c r="G16" s="75">
        <f>'Прямые расходы'!$C$6/$C$3*C16</f>
        <v>20252.809780356401</v>
      </c>
      <c r="H16" s="75">
        <f>'Прямые расходы'!$D$6/$D$3*D16</f>
        <v>18653.951038062285</v>
      </c>
      <c r="I16" s="75">
        <f t="shared" si="9"/>
        <v>135204.8071603564</v>
      </c>
      <c r="J16" s="75">
        <f t="shared" si="10"/>
        <v>121504.32473493727</v>
      </c>
      <c r="K16" s="76">
        <f>SUMIF('Справочник ГП'!B:B,'Производственная программа'!B16,'Справочник ГП'!D:D)</f>
        <v>117</v>
      </c>
      <c r="L16" s="75">
        <f t="shared" si="1"/>
        <v>154440</v>
      </c>
      <c r="M16" s="75">
        <f t="shared" si="2"/>
        <v>134550</v>
      </c>
      <c r="N16" s="76">
        <f t="shared" si="3"/>
        <v>19235.192839643598</v>
      </c>
      <c r="O16" s="76">
        <f t="shared" si="4"/>
        <v>13045.675265062731</v>
      </c>
      <c r="P16" s="76">
        <f t="shared" si="5"/>
        <v>102.42788421239122</v>
      </c>
      <c r="Q16" s="76">
        <f t="shared" si="6"/>
        <v>105.65593455211936</v>
      </c>
      <c r="R16" s="76">
        <f t="shared" si="7"/>
        <v>14.57211578760878</v>
      </c>
      <c r="S16" s="76">
        <f t="shared" si="8"/>
        <v>11.344065447880638</v>
      </c>
      <c r="T16" s="76">
        <f t="shared" si="11"/>
        <v>12.454799818469048</v>
      </c>
      <c r="U16" s="76">
        <f t="shared" si="12"/>
        <v>9.6957824340860128</v>
      </c>
      <c r="V16" s="76">
        <f t="shared" si="13"/>
        <v>-2.7590173843830357</v>
      </c>
    </row>
    <row r="17" spans="1:22" s="60" customFormat="1" ht="12" x14ac:dyDescent="0.2">
      <c r="A17" s="72">
        <v>12</v>
      </c>
      <c r="B17" s="73" t="s">
        <v>190</v>
      </c>
      <c r="C17" s="74">
        <v>1142</v>
      </c>
      <c r="D17" s="74">
        <v>1100</v>
      </c>
      <c r="E17" s="75">
        <f>SUMIF(Рецептура!A:A,'Производственная программа'!B17,Рецептура!H:H)*C17</f>
        <v>103131.53215300001</v>
      </c>
      <c r="F17" s="75">
        <f>SUMIF(Рецептура!A:A,'Производственная программа'!B17,Рецептура!M:M)*D17</f>
        <v>102025.09191875</v>
      </c>
      <c r="G17" s="75">
        <f>'Прямые расходы'!$C$6/$C$3*C17</f>
        <v>17521.749067550765</v>
      </c>
      <c r="H17" s="75">
        <f>'Прямые расходы'!$D$6/$D$3*D17</f>
        <v>17842.909688581316</v>
      </c>
      <c r="I17" s="75">
        <f t="shared" si="9"/>
        <v>120653.28122055077</v>
      </c>
      <c r="J17" s="75">
        <f t="shared" si="10"/>
        <v>119868.00160733132</v>
      </c>
      <c r="K17" s="76">
        <f>SUMIF('Справочник ГП'!B:B,'Производственная программа'!B17,'Справочник ГП'!D:D)</f>
        <v>115</v>
      </c>
      <c r="L17" s="75">
        <f t="shared" si="1"/>
        <v>131330</v>
      </c>
      <c r="M17" s="75">
        <f t="shared" si="2"/>
        <v>126500</v>
      </c>
      <c r="N17" s="76">
        <f t="shared" si="3"/>
        <v>10676.718779449235</v>
      </c>
      <c r="O17" s="76">
        <f t="shared" si="4"/>
        <v>6631.9983926686837</v>
      </c>
      <c r="P17" s="76">
        <f t="shared" si="5"/>
        <v>105.65085921239121</v>
      </c>
      <c r="Q17" s="76">
        <f t="shared" si="6"/>
        <v>108.97091055211938</v>
      </c>
      <c r="R17" s="76">
        <f t="shared" si="7"/>
        <v>9.3491407876087891</v>
      </c>
      <c r="S17" s="76">
        <f t="shared" si="8"/>
        <v>6.0290894478806223</v>
      </c>
      <c r="T17" s="76">
        <f t="shared" si="11"/>
        <v>8.1296876413989452</v>
      </c>
      <c r="U17" s="76">
        <f t="shared" si="12"/>
        <v>5.2426864764179317</v>
      </c>
      <c r="V17" s="76">
        <f t="shared" si="13"/>
        <v>-2.8870011649810134</v>
      </c>
    </row>
    <row r="18" spans="1:22" s="60" customFormat="1" ht="12" x14ac:dyDescent="0.2">
      <c r="A18" s="72">
        <v>13</v>
      </c>
      <c r="B18" s="73" t="s">
        <v>191</v>
      </c>
      <c r="C18" s="74">
        <v>1137</v>
      </c>
      <c r="D18" s="74">
        <v>1100</v>
      </c>
      <c r="E18" s="75">
        <f>SUMIF(Рецептура!A:A,'Производственная программа'!B18,Рецептура!H:H)*C18</f>
        <v>100596.72479550001</v>
      </c>
      <c r="F18" s="75">
        <f>SUMIF(Рецептура!A:A,'Производственная программа'!B18,Рецептура!M:M)*D18</f>
        <v>100018.27941875</v>
      </c>
      <c r="G18" s="75">
        <f>'Прямые расходы'!$C$6/$C$3*C18</f>
        <v>17445.033878988808</v>
      </c>
      <c r="H18" s="75">
        <f>'Прямые расходы'!$D$6/$D$3*D18</f>
        <v>17842.909688581316</v>
      </c>
      <c r="I18" s="75">
        <f t="shared" si="9"/>
        <v>118041.75867448881</v>
      </c>
      <c r="J18" s="75">
        <f t="shared" si="10"/>
        <v>117861.18910733132</v>
      </c>
      <c r="K18" s="76">
        <f>SUMIF('Справочник ГП'!B:B,'Производственная программа'!B18,'Справочник ГП'!D:D)</f>
        <v>112</v>
      </c>
      <c r="L18" s="75">
        <f t="shared" si="1"/>
        <v>127344</v>
      </c>
      <c r="M18" s="75">
        <f t="shared" si="2"/>
        <v>123200</v>
      </c>
      <c r="N18" s="76">
        <f t="shared" si="3"/>
        <v>9302.2413255111896</v>
      </c>
      <c r="O18" s="76">
        <f t="shared" si="4"/>
        <v>5338.8108926686837</v>
      </c>
      <c r="P18" s="76">
        <f t="shared" si="5"/>
        <v>103.81860921239121</v>
      </c>
      <c r="Q18" s="76">
        <f t="shared" si="6"/>
        <v>107.14653555211937</v>
      </c>
      <c r="R18" s="76">
        <f t="shared" si="7"/>
        <v>8.181390787608791</v>
      </c>
      <c r="S18" s="76">
        <f t="shared" si="8"/>
        <v>4.8534644478806257</v>
      </c>
      <c r="T18" s="76">
        <f t="shared" si="11"/>
        <v>7.30481320322213</v>
      </c>
      <c r="U18" s="76">
        <f t="shared" si="12"/>
        <v>4.3334503998934117</v>
      </c>
      <c r="V18" s="76">
        <f t="shared" si="13"/>
        <v>-2.9713628033287183</v>
      </c>
    </row>
    <row r="19" spans="1:22" s="60" customFormat="1" ht="11" x14ac:dyDescent="0.2">
      <c r="A19" s="62"/>
      <c r="B19" s="77"/>
    </row>
    <row r="20" spans="1:22" s="60" customFormat="1" ht="11" x14ac:dyDescent="0.2">
      <c r="A20" s="78"/>
      <c r="B20" s="79"/>
      <c r="C20" s="80" t="s">
        <v>181</v>
      </c>
    </row>
    <row r="21" spans="1:22" s="60" customFormat="1" ht="11" x14ac:dyDescent="0.2">
      <c r="A21" s="81"/>
      <c r="B21" s="82"/>
      <c r="C21" s="80" t="s">
        <v>184</v>
      </c>
    </row>
    <row r="22" spans="1:22" s="60" customFormat="1" ht="11" x14ac:dyDescent="0.2">
      <c r="A22" s="62"/>
      <c r="B22" s="77"/>
    </row>
    <row r="23" spans="1:22" s="60" customFormat="1" ht="11" x14ac:dyDescent="0.2">
      <c r="A23" s="62"/>
      <c r="B23" s="77"/>
    </row>
    <row r="24" spans="1:22" s="60" customFormat="1" ht="11" x14ac:dyDescent="0.2">
      <c r="A24" s="62"/>
      <c r="B24" s="77"/>
    </row>
    <row r="25" spans="1:22" s="60" customFormat="1" ht="11" x14ac:dyDescent="0.2">
      <c r="A25" s="62"/>
      <c r="B25" s="77"/>
    </row>
    <row r="26" spans="1:22" s="60" customFormat="1" ht="11" x14ac:dyDescent="0.2">
      <c r="A26" s="62"/>
      <c r="B26" s="77"/>
    </row>
    <row r="27" spans="1:22" s="60" customFormat="1" ht="11" x14ac:dyDescent="0.2">
      <c r="A27" s="62"/>
      <c r="B27" s="77"/>
    </row>
    <row r="28" spans="1:22" s="60" customFormat="1" ht="11" x14ac:dyDescent="0.2">
      <c r="A28" s="62"/>
      <c r="B28" s="77"/>
    </row>
    <row r="29" spans="1:22" s="60" customFormat="1" ht="11" x14ac:dyDescent="0.2">
      <c r="A29" s="62"/>
      <c r="B29" s="77"/>
    </row>
    <row r="30" spans="1:22" s="60" customFormat="1" ht="11" x14ac:dyDescent="0.2">
      <c r="A30" s="62"/>
      <c r="B30" s="77"/>
    </row>
    <row r="31" spans="1:22" s="60" customFormat="1" ht="11" x14ac:dyDescent="0.2">
      <c r="A31" s="62"/>
      <c r="B31" s="77"/>
    </row>
    <row r="32" spans="1:22" s="60" customFormat="1" ht="11" x14ac:dyDescent="0.2">
      <c r="A32" s="62"/>
      <c r="B32" s="77"/>
    </row>
    <row r="33" spans="1:2" s="60" customFormat="1" ht="11" x14ac:dyDescent="0.2">
      <c r="A33" s="62"/>
      <c r="B33" s="77"/>
    </row>
    <row r="34" spans="1:2" s="60" customFormat="1" ht="11" x14ac:dyDescent="0.2">
      <c r="A34" s="62"/>
      <c r="B34" s="77"/>
    </row>
    <row r="35" spans="1:2" s="60" customFormat="1" ht="11" x14ac:dyDescent="0.2">
      <c r="A35" s="62"/>
      <c r="B35" s="77"/>
    </row>
    <row r="36" spans="1:2" s="60" customFormat="1" ht="11" x14ac:dyDescent="0.2">
      <c r="A36" s="62"/>
      <c r="B36" s="77"/>
    </row>
    <row r="37" spans="1:2" s="60" customFormat="1" ht="11" x14ac:dyDescent="0.2">
      <c r="A37" s="62"/>
      <c r="B37" s="77"/>
    </row>
    <row r="38" spans="1:2" s="60" customFormat="1" ht="11" x14ac:dyDescent="0.2">
      <c r="A38" s="62"/>
      <c r="B38" s="77"/>
    </row>
    <row r="39" spans="1:2" s="60" customFormat="1" ht="11" x14ac:dyDescent="0.2">
      <c r="A39" s="62"/>
      <c r="B39" s="77"/>
    </row>
    <row r="40" spans="1:2" s="60" customFormat="1" ht="11" x14ac:dyDescent="0.2">
      <c r="A40" s="62"/>
      <c r="B40" s="77"/>
    </row>
    <row r="41" spans="1:2" s="60" customFormat="1" ht="11" x14ac:dyDescent="0.2">
      <c r="A41" s="62"/>
      <c r="B41" s="77"/>
    </row>
    <row r="42" spans="1:2" s="60" customFormat="1" ht="11" x14ac:dyDescent="0.2">
      <c r="A42" s="62"/>
      <c r="B42" s="77"/>
    </row>
    <row r="43" spans="1:2" s="60" customFormat="1" ht="11" x14ac:dyDescent="0.2">
      <c r="A43" s="62"/>
      <c r="B43" s="77"/>
    </row>
    <row r="44" spans="1:2" s="60" customFormat="1" ht="11" x14ac:dyDescent="0.2">
      <c r="A44" s="62"/>
      <c r="B44" s="77"/>
    </row>
    <row r="45" spans="1:2" s="60" customFormat="1" ht="11" x14ac:dyDescent="0.2">
      <c r="A45" s="62"/>
      <c r="B45" s="77"/>
    </row>
    <row r="46" spans="1:2" s="60" customFormat="1" ht="11" x14ac:dyDescent="0.2">
      <c r="A46" s="62"/>
      <c r="B46" s="77"/>
    </row>
    <row r="47" spans="1:2" s="60" customFormat="1" ht="11" x14ac:dyDescent="0.2">
      <c r="A47" s="62"/>
      <c r="B47" s="77"/>
    </row>
    <row r="48" spans="1:2" s="60" customFormat="1" ht="11" x14ac:dyDescent="0.2">
      <c r="A48" s="62"/>
      <c r="B48" s="77"/>
    </row>
    <row r="49" spans="1:2" s="60" customFormat="1" ht="11" x14ac:dyDescent="0.2">
      <c r="A49" s="62"/>
      <c r="B49" s="77"/>
    </row>
    <row r="50" spans="1:2" s="60" customFormat="1" ht="11" x14ac:dyDescent="0.2">
      <c r="A50" s="62"/>
      <c r="B50" s="77"/>
    </row>
    <row r="51" spans="1:2" s="60" customFormat="1" ht="11" x14ac:dyDescent="0.2">
      <c r="A51" s="62"/>
      <c r="B51" s="77"/>
    </row>
    <row r="52" spans="1:2" s="60" customFormat="1" ht="11" x14ac:dyDescent="0.2">
      <c r="A52" s="62"/>
      <c r="B52" s="77"/>
    </row>
    <row r="53" spans="1:2" s="60" customFormat="1" ht="11" x14ac:dyDescent="0.2">
      <c r="A53" s="62"/>
      <c r="B53" s="77"/>
    </row>
    <row r="54" spans="1:2" s="60" customFormat="1" ht="11" x14ac:dyDescent="0.2">
      <c r="A54" s="62"/>
      <c r="B54" s="77"/>
    </row>
    <row r="55" spans="1:2" s="60" customFormat="1" ht="11" x14ac:dyDescent="0.2">
      <c r="A55" s="62"/>
      <c r="B55" s="77"/>
    </row>
    <row r="56" spans="1:2" s="60" customFormat="1" ht="11" x14ac:dyDescent="0.2">
      <c r="A56" s="62"/>
      <c r="B56" s="77"/>
    </row>
    <row r="57" spans="1:2" s="60" customFormat="1" ht="11" x14ac:dyDescent="0.2">
      <c r="A57" s="62"/>
      <c r="B57" s="77"/>
    </row>
    <row r="58" spans="1:2" s="60" customFormat="1" ht="11" x14ac:dyDescent="0.2">
      <c r="A58" s="62"/>
      <c r="B58" s="77"/>
    </row>
    <row r="59" spans="1:2" s="60" customFormat="1" ht="11" x14ac:dyDescent="0.2">
      <c r="A59" s="62"/>
      <c r="B59" s="77"/>
    </row>
    <row r="60" spans="1:2" s="60" customFormat="1" ht="11" x14ac:dyDescent="0.2">
      <c r="A60" s="62"/>
      <c r="B60" s="77"/>
    </row>
    <row r="61" spans="1:2" s="60" customFormat="1" ht="11" x14ac:dyDescent="0.2">
      <c r="A61" s="62"/>
      <c r="B61" s="77"/>
    </row>
    <row r="62" spans="1:2" s="60" customFormat="1" ht="11" x14ac:dyDescent="0.2">
      <c r="A62" s="62"/>
      <c r="B62" s="77"/>
    </row>
    <row r="63" spans="1:2" s="60" customFormat="1" ht="11" x14ac:dyDescent="0.2">
      <c r="A63" s="62"/>
      <c r="B63" s="77"/>
    </row>
    <row r="64" spans="1:2" s="60" customFormat="1" ht="11" x14ac:dyDescent="0.2">
      <c r="A64" s="62"/>
      <c r="B64" s="77"/>
    </row>
    <row r="65" spans="1:2" s="60" customFormat="1" ht="11" x14ac:dyDescent="0.2">
      <c r="A65" s="62"/>
      <c r="B65" s="77"/>
    </row>
    <row r="66" spans="1:2" s="60" customFormat="1" ht="11" x14ac:dyDescent="0.2">
      <c r="A66" s="62"/>
      <c r="B66" s="77"/>
    </row>
    <row r="67" spans="1:2" s="60" customFormat="1" ht="11" x14ac:dyDescent="0.2">
      <c r="A67" s="62"/>
      <c r="B67" s="77"/>
    </row>
    <row r="68" spans="1:2" s="60" customFormat="1" ht="11" x14ac:dyDescent="0.2">
      <c r="A68" s="62"/>
      <c r="B68" s="77"/>
    </row>
    <row r="69" spans="1:2" s="60" customFormat="1" ht="11" x14ac:dyDescent="0.2">
      <c r="A69" s="62"/>
      <c r="B69" s="77"/>
    </row>
    <row r="70" spans="1:2" s="60" customFormat="1" ht="11" x14ac:dyDescent="0.2">
      <c r="A70" s="62"/>
      <c r="B70" s="77"/>
    </row>
    <row r="71" spans="1:2" s="60" customFormat="1" ht="11" x14ac:dyDescent="0.2">
      <c r="A71" s="62"/>
      <c r="B71" s="77"/>
    </row>
    <row r="72" spans="1:2" s="60" customFormat="1" ht="11" x14ac:dyDescent="0.2">
      <c r="A72" s="62"/>
      <c r="B72" s="77"/>
    </row>
    <row r="73" spans="1:2" s="60" customFormat="1" ht="11" x14ac:dyDescent="0.2">
      <c r="A73" s="62"/>
      <c r="B73" s="77"/>
    </row>
    <row r="74" spans="1:2" s="60" customFormat="1" ht="11" x14ac:dyDescent="0.2">
      <c r="A74" s="62"/>
      <c r="B74" s="77"/>
    </row>
    <row r="75" spans="1:2" s="60" customFormat="1" ht="11" x14ac:dyDescent="0.2">
      <c r="A75" s="62"/>
      <c r="B75" s="77"/>
    </row>
    <row r="76" spans="1:2" s="60" customFormat="1" ht="11" x14ac:dyDescent="0.2">
      <c r="A76" s="62"/>
      <c r="B76" s="77"/>
    </row>
    <row r="77" spans="1:2" s="60" customFormat="1" ht="11" x14ac:dyDescent="0.2">
      <c r="A77" s="62"/>
      <c r="B77" s="77"/>
    </row>
    <row r="78" spans="1:2" s="60" customFormat="1" ht="11" x14ac:dyDescent="0.2">
      <c r="A78" s="62"/>
      <c r="B78" s="77"/>
    </row>
    <row r="79" spans="1:2" s="60" customFormat="1" ht="11" x14ac:dyDescent="0.2">
      <c r="A79" s="62"/>
      <c r="B79" s="77"/>
    </row>
    <row r="80" spans="1:2" s="60" customFormat="1" ht="11" x14ac:dyDescent="0.2">
      <c r="A80" s="62"/>
      <c r="B80" s="77"/>
    </row>
    <row r="81" spans="1:2" s="60" customFormat="1" ht="11" x14ac:dyDescent="0.2">
      <c r="A81" s="62"/>
      <c r="B81" s="77"/>
    </row>
    <row r="82" spans="1:2" s="60" customFormat="1" ht="11" x14ac:dyDescent="0.2">
      <c r="A82" s="62"/>
      <c r="B82" s="77"/>
    </row>
    <row r="83" spans="1:2" s="60" customFormat="1" ht="11" x14ac:dyDescent="0.2">
      <c r="A83" s="62"/>
      <c r="B83" s="77"/>
    </row>
    <row r="84" spans="1:2" s="60" customFormat="1" ht="11" x14ac:dyDescent="0.2">
      <c r="A84" s="62"/>
      <c r="B84" s="77"/>
    </row>
    <row r="85" spans="1:2" s="60" customFormat="1" ht="11" x14ac:dyDescent="0.2">
      <c r="A85" s="62"/>
      <c r="B85" s="77"/>
    </row>
    <row r="86" spans="1:2" s="60" customFormat="1" ht="11" x14ac:dyDescent="0.2">
      <c r="A86" s="62"/>
      <c r="B86" s="77"/>
    </row>
    <row r="87" spans="1:2" s="60" customFormat="1" ht="11" x14ac:dyDescent="0.2">
      <c r="A87" s="62"/>
      <c r="B87" s="77"/>
    </row>
    <row r="88" spans="1:2" s="60" customFormat="1" ht="11" x14ac:dyDescent="0.2">
      <c r="A88" s="62"/>
      <c r="B88" s="77"/>
    </row>
    <row r="89" spans="1:2" s="60" customFormat="1" ht="11" x14ac:dyDescent="0.2">
      <c r="A89" s="62"/>
      <c r="B89" s="77"/>
    </row>
    <row r="90" spans="1:2" s="60" customFormat="1" ht="11" x14ac:dyDescent="0.2">
      <c r="A90" s="62"/>
      <c r="B90" s="77"/>
    </row>
    <row r="91" spans="1:2" s="60" customFormat="1" ht="11" x14ac:dyDescent="0.2">
      <c r="A91" s="62"/>
      <c r="B91" s="77"/>
    </row>
    <row r="92" spans="1:2" s="60" customFormat="1" ht="11" x14ac:dyDescent="0.2">
      <c r="A92" s="62"/>
      <c r="B92" s="77"/>
    </row>
    <row r="93" spans="1:2" s="60" customFormat="1" ht="11" x14ac:dyDescent="0.2">
      <c r="A93" s="62"/>
      <c r="B93" s="77"/>
    </row>
    <row r="94" spans="1:2" s="60" customFormat="1" ht="11" x14ac:dyDescent="0.2">
      <c r="A94" s="62"/>
      <c r="B94" s="77"/>
    </row>
    <row r="95" spans="1:2" s="60" customFormat="1" ht="11" x14ac:dyDescent="0.2">
      <c r="A95" s="62"/>
      <c r="B95" s="77"/>
    </row>
    <row r="96" spans="1:2" s="60" customFormat="1" ht="11" x14ac:dyDescent="0.2">
      <c r="A96" s="62"/>
      <c r="B96" s="77"/>
    </row>
    <row r="97" spans="1:2" s="60" customFormat="1" ht="11" x14ac:dyDescent="0.2">
      <c r="A97" s="62"/>
      <c r="B97" s="77"/>
    </row>
    <row r="98" spans="1:2" s="60" customFormat="1" ht="11" x14ac:dyDescent="0.2">
      <c r="A98" s="62"/>
      <c r="B98" s="77"/>
    </row>
    <row r="99" spans="1:2" s="60" customFormat="1" ht="11" x14ac:dyDescent="0.2">
      <c r="A99" s="62"/>
      <c r="B99" s="77"/>
    </row>
    <row r="100" spans="1:2" s="60" customFormat="1" ht="11" x14ac:dyDescent="0.2">
      <c r="A100" s="62"/>
      <c r="B100" s="77"/>
    </row>
    <row r="101" spans="1:2" s="60" customFormat="1" ht="11" x14ac:dyDescent="0.2">
      <c r="A101" s="62"/>
      <c r="B101" s="77"/>
    </row>
    <row r="102" spans="1:2" s="60" customFormat="1" ht="11" x14ac:dyDescent="0.2">
      <c r="A102" s="62"/>
      <c r="B102" s="77"/>
    </row>
    <row r="103" spans="1:2" s="60" customFormat="1" ht="11" x14ac:dyDescent="0.2">
      <c r="A103" s="62"/>
      <c r="B103" s="77"/>
    </row>
    <row r="104" spans="1:2" s="60" customFormat="1" ht="11" x14ac:dyDescent="0.2">
      <c r="A104" s="62"/>
      <c r="B104" s="77"/>
    </row>
    <row r="105" spans="1:2" s="60" customFormat="1" ht="11" x14ac:dyDescent="0.2">
      <c r="A105" s="62"/>
      <c r="B105" s="77"/>
    </row>
    <row r="106" spans="1:2" s="60" customFormat="1" ht="11" x14ac:dyDescent="0.2">
      <c r="A106" s="62"/>
      <c r="B106" s="77"/>
    </row>
    <row r="107" spans="1:2" s="60" customFormat="1" ht="11" x14ac:dyDescent="0.2">
      <c r="A107" s="62"/>
      <c r="B107" s="77"/>
    </row>
    <row r="108" spans="1:2" s="60" customFormat="1" ht="11" x14ac:dyDescent="0.2">
      <c r="A108" s="62"/>
      <c r="B108" s="77"/>
    </row>
    <row r="109" spans="1:2" s="60" customFormat="1" ht="11" x14ac:dyDescent="0.2">
      <c r="A109" s="62"/>
      <c r="B109" s="77"/>
    </row>
    <row r="110" spans="1:2" s="60" customFormat="1" ht="11" x14ac:dyDescent="0.2">
      <c r="A110" s="62"/>
      <c r="B110" s="77"/>
    </row>
    <row r="111" spans="1:2" s="60" customFormat="1" ht="11" x14ac:dyDescent="0.2">
      <c r="A111" s="62"/>
      <c r="B111" s="77"/>
    </row>
    <row r="112" spans="1:2" s="60" customFormat="1" ht="11" x14ac:dyDescent="0.2">
      <c r="A112" s="62"/>
      <c r="B112" s="77"/>
    </row>
    <row r="113" spans="1:2" s="60" customFormat="1" ht="11" x14ac:dyDescent="0.2">
      <c r="A113" s="62"/>
      <c r="B113" s="77"/>
    </row>
    <row r="114" spans="1:2" s="60" customFormat="1" ht="11" x14ac:dyDescent="0.2">
      <c r="A114" s="62"/>
      <c r="B114" s="77"/>
    </row>
    <row r="115" spans="1:2" s="60" customFormat="1" ht="11" x14ac:dyDescent="0.2">
      <c r="A115" s="62"/>
      <c r="B115" s="77"/>
    </row>
    <row r="116" spans="1:2" s="60" customFormat="1" ht="11" x14ac:dyDescent="0.2">
      <c r="A116" s="62"/>
      <c r="B116" s="77"/>
    </row>
    <row r="117" spans="1:2" s="60" customFormat="1" ht="11" x14ac:dyDescent="0.2">
      <c r="A117" s="62"/>
      <c r="B117" s="77"/>
    </row>
    <row r="118" spans="1:2" s="60" customFormat="1" ht="11" x14ac:dyDescent="0.2">
      <c r="A118" s="62"/>
      <c r="B118" s="77"/>
    </row>
    <row r="119" spans="1:2" s="60" customFormat="1" ht="11" x14ac:dyDescent="0.2">
      <c r="A119" s="62"/>
      <c r="B119" s="77"/>
    </row>
    <row r="120" spans="1:2" s="60" customFormat="1" ht="11" x14ac:dyDescent="0.2">
      <c r="A120" s="62"/>
      <c r="B120" s="77"/>
    </row>
    <row r="121" spans="1:2" s="60" customFormat="1" ht="11" x14ac:dyDescent="0.2">
      <c r="A121" s="62"/>
      <c r="B121" s="77"/>
    </row>
    <row r="122" spans="1:2" s="60" customFormat="1" ht="11" x14ac:dyDescent="0.2">
      <c r="A122" s="62"/>
      <c r="B122" s="77"/>
    </row>
    <row r="123" spans="1:2" s="60" customFormat="1" ht="11" x14ac:dyDescent="0.2">
      <c r="A123" s="62"/>
      <c r="B123" s="77"/>
    </row>
    <row r="124" spans="1:2" s="60" customFormat="1" ht="11" x14ac:dyDescent="0.2">
      <c r="A124" s="62"/>
      <c r="B124" s="77"/>
    </row>
    <row r="125" spans="1:2" s="60" customFormat="1" ht="11" x14ac:dyDescent="0.2">
      <c r="A125" s="62"/>
      <c r="B125" s="77"/>
    </row>
    <row r="126" spans="1:2" s="60" customFormat="1" ht="11" x14ac:dyDescent="0.2">
      <c r="A126" s="62"/>
      <c r="B126" s="77"/>
    </row>
    <row r="127" spans="1:2" s="60" customFormat="1" ht="11" x14ac:dyDescent="0.2">
      <c r="A127" s="62"/>
      <c r="B127" s="77"/>
    </row>
    <row r="128" spans="1:2" s="60" customFormat="1" ht="11" x14ac:dyDescent="0.2">
      <c r="A128" s="62"/>
      <c r="B128" s="77"/>
    </row>
    <row r="129" spans="1:2" s="60" customFormat="1" ht="11" x14ac:dyDescent="0.2">
      <c r="A129" s="62"/>
      <c r="B129" s="77"/>
    </row>
    <row r="130" spans="1:2" s="60" customFormat="1" ht="11" x14ac:dyDescent="0.2">
      <c r="A130" s="62"/>
      <c r="B130" s="77"/>
    </row>
    <row r="131" spans="1:2" s="60" customFormat="1" ht="11" x14ac:dyDescent="0.2">
      <c r="A131" s="62"/>
      <c r="B131" s="77"/>
    </row>
    <row r="132" spans="1:2" s="60" customFormat="1" ht="11" x14ac:dyDescent="0.2">
      <c r="A132" s="62"/>
      <c r="B132" s="77"/>
    </row>
    <row r="133" spans="1:2" s="60" customFormat="1" ht="11" x14ac:dyDescent="0.2">
      <c r="A133" s="62"/>
      <c r="B133" s="77"/>
    </row>
    <row r="134" spans="1:2" s="60" customFormat="1" ht="11" x14ac:dyDescent="0.2">
      <c r="A134" s="62"/>
      <c r="B134" s="77"/>
    </row>
    <row r="135" spans="1:2" s="60" customFormat="1" ht="11" x14ac:dyDescent="0.2">
      <c r="A135" s="62"/>
      <c r="B135" s="77"/>
    </row>
    <row r="136" spans="1:2" s="60" customFormat="1" ht="11" x14ac:dyDescent="0.2">
      <c r="A136" s="62"/>
      <c r="B136" s="77"/>
    </row>
    <row r="137" spans="1:2" s="60" customFormat="1" ht="11" x14ac:dyDescent="0.2">
      <c r="A137" s="62"/>
      <c r="B137" s="77"/>
    </row>
    <row r="138" spans="1:2" s="60" customFormat="1" ht="11" x14ac:dyDescent="0.2">
      <c r="A138" s="62"/>
      <c r="B138" s="77"/>
    </row>
    <row r="139" spans="1:2" s="60" customFormat="1" ht="11" x14ac:dyDescent="0.2">
      <c r="A139" s="62"/>
      <c r="B139" s="77"/>
    </row>
    <row r="140" spans="1:2" s="60" customFormat="1" ht="11" x14ac:dyDescent="0.2">
      <c r="A140" s="62"/>
      <c r="B140" s="77"/>
    </row>
    <row r="141" spans="1:2" s="60" customFormat="1" ht="11" x14ac:dyDescent="0.2">
      <c r="A141" s="62"/>
      <c r="B141" s="77"/>
    </row>
    <row r="142" spans="1:2" s="60" customFormat="1" ht="11" x14ac:dyDescent="0.2">
      <c r="A142" s="62"/>
      <c r="B142" s="77"/>
    </row>
    <row r="143" spans="1:2" s="60" customFormat="1" ht="11" x14ac:dyDescent="0.2">
      <c r="A143" s="62"/>
      <c r="B143" s="77"/>
    </row>
    <row r="144" spans="1:2" s="60" customFormat="1" ht="11" x14ac:dyDescent="0.2">
      <c r="A144" s="62"/>
      <c r="B144" s="77"/>
    </row>
    <row r="145" spans="1:2" s="60" customFormat="1" ht="11" x14ac:dyDescent="0.2">
      <c r="A145" s="62"/>
      <c r="B145" s="77"/>
    </row>
    <row r="146" spans="1:2" s="60" customFormat="1" ht="11" x14ac:dyDescent="0.2">
      <c r="A146" s="62"/>
      <c r="B146" s="77"/>
    </row>
    <row r="147" spans="1:2" s="60" customFormat="1" ht="11" x14ac:dyDescent="0.2">
      <c r="A147" s="62"/>
      <c r="B147" s="77"/>
    </row>
    <row r="148" spans="1:2" s="60" customFormat="1" ht="11" x14ac:dyDescent="0.2">
      <c r="A148" s="62"/>
      <c r="B148" s="77"/>
    </row>
    <row r="149" spans="1:2" s="60" customFormat="1" ht="11" x14ac:dyDescent="0.2">
      <c r="A149" s="62"/>
      <c r="B149" s="77"/>
    </row>
    <row r="150" spans="1:2" s="60" customFormat="1" ht="11" x14ac:dyDescent="0.2">
      <c r="A150" s="62"/>
      <c r="B150" s="77"/>
    </row>
    <row r="151" spans="1:2" s="60" customFormat="1" ht="11" x14ac:dyDescent="0.2">
      <c r="A151" s="62"/>
      <c r="B151" s="77"/>
    </row>
    <row r="152" spans="1:2" s="60" customFormat="1" ht="11" x14ac:dyDescent="0.2">
      <c r="A152" s="62"/>
      <c r="B152" s="77"/>
    </row>
    <row r="153" spans="1:2" s="60" customFormat="1" ht="11" x14ac:dyDescent="0.2">
      <c r="A153" s="62"/>
      <c r="B153" s="77"/>
    </row>
    <row r="154" spans="1:2" s="60" customFormat="1" ht="11" x14ac:dyDescent="0.2">
      <c r="A154" s="62"/>
      <c r="B154" s="77"/>
    </row>
    <row r="155" spans="1:2" s="60" customFormat="1" ht="11" x14ac:dyDescent="0.2">
      <c r="A155" s="62"/>
      <c r="B155" s="77"/>
    </row>
    <row r="156" spans="1:2" s="60" customFormat="1" ht="11" x14ac:dyDescent="0.2">
      <c r="A156" s="62"/>
      <c r="B156" s="77"/>
    </row>
    <row r="157" spans="1:2" s="60" customFormat="1" ht="11" x14ac:dyDescent="0.2">
      <c r="A157" s="62"/>
      <c r="B157" s="77"/>
    </row>
    <row r="158" spans="1:2" s="60" customFormat="1" ht="11" x14ac:dyDescent="0.2">
      <c r="A158" s="62"/>
      <c r="B158" s="77"/>
    </row>
    <row r="159" spans="1:2" s="60" customFormat="1" ht="11" x14ac:dyDescent="0.2">
      <c r="A159" s="62"/>
      <c r="B159" s="77"/>
    </row>
    <row r="160" spans="1:2" s="60" customFormat="1" ht="11" x14ac:dyDescent="0.2">
      <c r="A160" s="62"/>
      <c r="B160" s="77"/>
    </row>
    <row r="161" spans="1:2" s="60" customFormat="1" ht="11" x14ac:dyDescent="0.2">
      <c r="A161" s="62"/>
      <c r="B161" s="77"/>
    </row>
    <row r="162" spans="1:2" s="60" customFormat="1" ht="11" x14ac:dyDescent="0.2">
      <c r="A162" s="62"/>
      <c r="B162" s="77"/>
    </row>
    <row r="163" spans="1:2" s="60" customFormat="1" ht="11" x14ac:dyDescent="0.2">
      <c r="A163" s="62"/>
      <c r="B163" s="77"/>
    </row>
    <row r="164" spans="1:2" s="60" customFormat="1" ht="11" x14ac:dyDescent="0.2">
      <c r="A164" s="62"/>
      <c r="B164" s="77"/>
    </row>
    <row r="165" spans="1:2" s="60" customFormat="1" ht="11" x14ac:dyDescent="0.2">
      <c r="A165" s="62"/>
      <c r="B165" s="77"/>
    </row>
    <row r="166" spans="1:2" s="60" customFormat="1" ht="11" x14ac:dyDescent="0.2">
      <c r="A166" s="62"/>
      <c r="B166" s="77"/>
    </row>
    <row r="167" spans="1:2" s="60" customFormat="1" ht="11" x14ac:dyDescent="0.2">
      <c r="A167" s="62"/>
      <c r="B167" s="77"/>
    </row>
    <row r="168" spans="1:2" s="60" customFormat="1" ht="11" x14ac:dyDescent="0.2">
      <c r="A168" s="62"/>
      <c r="B168" s="77"/>
    </row>
    <row r="169" spans="1:2" s="60" customFormat="1" ht="11" x14ac:dyDescent="0.2">
      <c r="A169" s="62"/>
      <c r="B169" s="77"/>
    </row>
    <row r="170" spans="1:2" s="60" customFormat="1" ht="11" x14ac:dyDescent="0.2">
      <c r="A170" s="62"/>
      <c r="B170" s="77"/>
    </row>
    <row r="171" spans="1:2" s="60" customFormat="1" ht="11" x14ac:dyDescent="0.2">
      <c r="A171" s="62"/>
      <c r="B171" s="77"/>
    </row>
    <row r="172" spans="1:2" s="60" customFormat="1" ht="11" x14ac:dyDescent="0.2">
      <c r="A172" s="62"/>
      <c r="B172" s="77"/>
    </row>
    <row r="173" spans="1:2" s="60" customFormat="1" ht="11" x14ac:dyDescent="0.2">
      <c r="A173" s="62"/>
      <c r="B173" s="77"/>
    </row>
    <row r="174" spans="1:2" s="60" customFormat="1" ht="11" x14ac:dyDescent="0.2">
      <c r="A174" s="62"/>
      <c r="B174" s="77"/>
    </row>
    <row r="175" spans="1:2" s="60" customFormat="1" ht="11" x14ac:dyDescent="0.2">
      <c r="A175" s="62"/>
      <c r="B175" s="77"/>
    </row>
    <row r="176" spans="1:2" s="60" customFormat="1" ht="11" x14ac:dyDescent="0.2">
      <c r="A176" s="62"/>
      <c r="B176" s="77"/>
    </row>
    <row r="177" spans="1:2" s="60" customFormat="1" ht="11" x14ac:dyDescent="0.2">
      <c r="A177" s="62"/>
      <c r="B177" s="77"/>
    </row>
    <row r="178" spans="1:2" s="60" customFormat="1" ht="11" x14ac:dyDescent="0.2">
      <c r="A178" s="62"/>
      <c r="B178" s="77"/>
    </row>
    <row r="179" spans="1:2" s="60" customFormat="1" ht="11" x14ac:dyDescent="0.2">
      <c r="A179" s="62"/>
      <c r="B179" s="77"/>
    </row>
    <row r="180" spans="1:2" s="60" customFormat="1" ht="11" x14ac:dyDescent="0.2">
      <c r="A180" s="62"/>
      <c r="B180" s="77"/>
    </row>
    <row r="181" spans="1:2" s="60" customFormat="1" ht="11" x14ac:dyDescent="0.2">
      <c r="A181" s="62"/>
      <c r="B181" s="77"/>
    </row>
    <row r="182" spans="1:2" s="60" customFormat="1" ht="11" x14ac:dyDescent="0.2">
      <c r="A182" s="62"/>
      <c r="B182" s="77"/>
    </row>
    <row r="183" spans="1:2" s="60" customFormat="1" ht="11" x14ac:dyDescent="0.2">
      <c r="A183" s="62"/>
      <c r="B183" s="77"/>
    </row>
    <row r="184" spans="1:2" s="60" customFormat="1" ht="11" x14ac:dyDescent="0.2">
      <c r="A184" s="62"/>
      <c r="B184" s="77"/>
    </row>
    <row r="185" spans="1:2" s="60" customFormat="1" ht="11" x14ac:dyDescent="0.2">
      <c r="A185" s="62"/>
      <c r="B185" s="77"/>
    </row>
    <row r="186" spans="1:2" s="60" customFormat="1" ht="11" x14ac:dyDescent="0.2">
      <c r="A186" s="62"/>
      <c r="B186" s="77"/>
    </row>
    <row r="187" spans="1:2" s="60" customFormat="1" ht="11" x14ac:dyDescent="0.2">
      <c r="A187" s="62"/>
      <c r="B187" s="77"/>
    </row>
    <row r="188" spans="1:2" s="60" customFormat="1" ht="11" x14ac:dyDescent="0.2">
      <c r="A188" s="62"/>
      <c r="B188" s="77"/>
    </row>
    <row r="189" spans="1:2" s="60" customFormat="1" ht="11" x14ac:dyDescent="0.2">
      <c r="A189" s="62"/>
      <c r="B189" s="77"/>
    </row>
    <row r="190" spans="1:2" s="60" customFormat="1" ht="11" x14ac:dyDescent="0.2">
      <c r="A190" s="62"/>
      <c r="B190" s="77"/>
    </row>
    <row r="191" spans="1:2" s="60" customFormat="1" ht="11" x14ac:dyDescent="0.2">
      <c r="A191" s="62"/>
      <c r="B191" s="77"/>
    </row>
    <row r="192" spans="1:2" s="60" customFormat="1" ht="11" x14ac:dyDescent="0.2">
      <c r="A192" s="62"/>
      <c r="B192" s="77"/>
    </row>
    <row r="193" spans="1:2" s="60" customFormat="1" ht="11" x14ac:dyDescent="0.2">
      <c r="A193" s="62"/>
      <c r="B193" s="77"/>
    </row>
    <row r="194" spans="1:2" s="60" customFormat="1" ht="11" x14ac:dyDescent="0.2">
      <c r="A194" s="62"/>
      <c r="B194" s="77"/>
    </row>
    <row r="195" spans="1:2" s="60" customFormat="1" ht="11" x14ac:dyDescent="0.2">
      <c r="A195" s="62"/>
      <c r="B195" s="77"/>
    </row>
    <row r="196" spans="1:2" s="60" customFormat="1" ht="11" x14ac:dyDescent="0.2">
      <c r="A196" s="62"/>
      <c r="B196" s="77"/>
    </row>
    <row r="197" spans="1:2" s="60" customFormat="1" ht="11" x14ac:dyDescent="0.2">
      <c r="A197" s="62"/>
      <c r="B197" s="77"/>
    </row>
    <row r="198" spans="1:2" s="60" customFormat="1" ht="11" x14ac:dyDescent="0.2">
      <c r="A198" s="62"/>
      <c r="B198" s="77"/>
    </row>
    <row r="199" spans="1:2" s="60" customFormat="1" ht="11" x14ac:dyDescent="0.2">
      <c r="A199" s="62"/>
      <c r="B199" s="77"/>
    </row>
    <row r="200" spans="1:2" s="60" customFormat="1" ht="11" x14ac:dyDescent="0.2">
      <c r="A200" s="62"/>
      <c r="B200" s="77"/>
    </row>
    <row r="201" spans="1:2" s="60" customFormat="1" ht="11" x14ac:dyDescent="0.2">
      <c r="A201" s="62"/>
      <c r="B201" s="77"/>
    </row>
    <row r="202" spans="1:2" s="60" customFormat="1" ht="11" x14ac:dyDescent="0.2">
      <c r="A202" s="62"/>
      <c r="B202" s="77"/>
    </row>
    <row r="203" spans="1:2" s="60" customFormat="1" ht="11" x14ac:dyDescent="0.2">
      <c r="A203" s="62"/>
      <c r="B203" s="77"/>
    </row>
    <row r="204" spans="1:2" s="60" customFormat="1" ht="11" x14ac:dyDescent="0.2">
      <c r="A204" s="62"/>
      <c r="B204" s="77"/>
    </row>
    <row r="205" spans="1:2" s="60" customFormat="1" ht="11" x14ac:dyDescent="0.2">
      <c r="A205" s="62"/>
      <c r="B205" s="77"/>
    </row>
    <row r="206" spans="1:2" s="60" customFormat="1" ht="11" x14ac:dyDescent="0.2">
      <c r="A206" s="62"/>
      <c r="B206" s="77"/>
    </row>
    <row r="207" spans="1:2" s="60" customFormat="1" ht="11" x14ac:dyDescent="0.2">
      <c r="A207" s="62"/>
      <c r="B207" s="77"/>
    </row>
    <row r="208" spans="1:2" s="60" customFormat="1" ht="11" x14ac:dyDescent="0.2">
      <c r="A208" s="62"/>
      <c r="B208" s="77"/>
    </row>
    <row r="209" spans="1:2" s="60" customFormat="1" ht="11" x14ac:dyDescent="0.2">
      <c r="A209" s="62"/>
      <c r="B209" s="77"/>
    </row>
    <row r="210" spans="1:2" s="60" customFormat="1" ht="11" x14ac:dyDescent="0.2">
      <c r="A210" s="62"/>
      <c r="B210" s="77"/>
    </row>
    <row r="211" spans="1:2" s="60" customFormat="1" ht="11" x14ac:dyDescent="0.2">
      <c r="A211" s="62"/>
      <c r="B211" s="77"/>
    </row>
    <row r="212" spans="1:2" s="60" customFormat="1" ht="11" x14ac:dyDescent="0.2">
      <c r="A212" s="62"/>
      <c r="B212" s="77"/>
    </row>
    <row r="213" spans="1:2" s="60" customFormat="1" ht="11" x14ac:dyDescent="0.2">
      <c r="A213" s="62"/>
      <c r="B213" s="77"/>
    </row>
    <row r="214" spans="1:2" s="60" customFormat="1" ht="11" x14ac:dyDescent="0.2">
      <c r="A214" s="62"/>
      <c r="B214" s="77"/>
    </row>
    <row r="215" spans="1:2" s="60" customFormat="1" ht="11" x14ac:dyDescent="0.2">
      <c r="A215" s="62"/>
      <c r="B215" s="77"/>
    </row>
    <row r="216" spans="1:2" s="60" customFormat="1" ht="11" x14ac:dyDescent="0.2">
      <c r="A216" s="62"/>
      <c r="B216" s="77"/>
    </row>
    <row r="217" spans="1:2" s="60" customFormat="1" ht="11" x14ac:dyDescent="0.2">
      <c r="A217" s="62"/>
      <c r="B217" s="77"/>
    </row>
    <row r="218" spans="1:2" s="60" customFormat="1" ht="11" x14ac:dyDescent="0.2">
      <c r="A218" s="62"/>
      <c r="B218" s="77"/>
    </row>
    <row r="219" spans="1:2" s="60" customFormat="1" ht="11" x14ac:dyDescent="0.2">
      <c r="A219" s="62"/>
      <c r="B219" s="77"/>
    </row>
    <row r="220" spans="1:2" s="60" customFormat="1" ht="11" x14ac:dyDescent="0.2">
      <c r="A220" s="62"/>
      <c r="B220" s="77"/>
    </row>
    <row r="221" spans="1:2" s="60" customFormat="1" ht="11" x14ac:dyDescent="0.2">
      <c r="A221" s="62"/>
      <c r="B221" s="77"/>
    </row>
    <row r="222" spans="1:2" s="60" customFormat="1" ht="11" x14ac:dyDescent="0.2">
      <c r="A222" s="62"/>
      <c r="B222" s="77"/>
    </row>
    <row r="223" spans="1:2" s="60" customFormat="1" ht="11" x14ac:dyDescent="0.2">
      <c r="A223" s="62"/>
      <c r="B223" s="77"/>
    </row>
    <row r="224" spans="1:2" s="60" customFormat="1" ht="11" x14ac:dyDescent="0.2">
      <c r="A224" s="62"/>
      <c r="B224" s="77"/>
    </row>
    <row r="225" spans="1:2" s="60" customFormat="1" ht="11" x14ac:dyDescent="0.2">
      <c r="A225" s="62"/>
      <c r="B225" s="77"/>
    </row>
    <row r="226" spans="1:2" s="60" customFormat="1" ht="11" x14ac:dyDescent="0.2">
      <c r="A226" s="62"/>
      <c r="B226" s="77"/>
    </row>
    <row r="227" spans="1:2" s="60" customFormat="1" ht="11" x14ac:dyDescent="0.2">
      <c r="A227" s="62"/>
      <c r="B227" s="77"/>
    </row>
    <row r="228" spans="1:2" s="60" customFormat="1" ht="11" x14ac:dyDescent="0.2">
      <c r="A228" s="62"/>
      <c r="B228" s="77"/>
    </row>
    <row r="229" spans="1:2" s="60" customFormat="1" ht="11" x14ac:dyDescent="0.2">
      <c r="A229" s="62"/>
      <c r="B229" s="77"/>
    </row>
    <row r="230" spans="1:2" s="60" customFormat="1" ht="11" x14ac:dyDescent="0.2">
      <c r="A230" s="62"/>
      <c r="B230" s="77"/>
    </row>
    <row r="231" spans="1:2" s="60" customFormat="1" ht="11" x14ac:dyDescent="0.2">
      <c r="A231" s="62"/>
      <c r="B231" s="77"/>
    </row>
    <row r="232" spans="1:2" s="60" customFormat="1" ht="11" x14ac:dyDescent="0.2">
      <c r="A232" s="62"/>
      <c r="B232" s="77"/>
    </row>
    <row r="233" spans="1:2" s="60" customFormat="1" ht="11" x14ac:dyDescent="0.2">
      <c r="A233" s="62"/>
      <c r="B233" s="77"/>
    </row>
    <row r="234" spans="1:2" s="60" customFormat="1" ht="11" x14ac:dyDescent="0.2">
      <c r="A234" s="62"/>
      <c r="B234" s="77"/>
    </row>
    <row r="235" spans="1:2" s="60" customFormat="1" ht="11" x14ac:dyDescent="0.2">
      <c r="A235" s="62"/>
      <c r="B235" s="77"/>
    </row>
    <row r="236" spans="1:2" s="60" customFormat="1" ht="11" x14ac:dyDescent="0.2">
      <c r="A236" s="62"/>
      <c r="B236" s="77"/>
    </row>
    <row r="237" spans="1:2" s="60" customFormat="1" ht="11" x14ac:dyDescent="0.2">
      <c r="A237" s="62"/>
      <c r="B237" s="77"/>
    </row>
    <row r="238" spans="1:2" s="60" customFormat="1" ht="11" x14ac:dyDescent="0.2">
      <c r="A238" s="62"/>
      <c r="B238" s="77"/>
    </row>
    <row r="239" spans="1:2" s="60" customFormat="1" ht="11" x14ac:dyDescent="0.2">
      <c r="A239" s="62"/>
      <c r="B239" s="77"/>
    </row>
    <row r="240" spans="1:2" s="60" customFormat="1" ht="11" x14ac:dyDescent="0.2">
      <c r="A240" s="62"/>
      <c r="B240" s="77"/>
    </row>
    <row r="241" spans="1:2" s="60" customFormat="1" ht="11" x14ac:dyDescent="0.2">
      <c r="A241" s="62"/>
      <c r="B241" s="77"/>
    </row>
    <row r="242" spans="1:2" s="60" customFormat="1" ht="11" x14ac:dyDescent="0.2">
      <c r="A242" s="62"/>
      <c r="B242" s="77"/>
    </row>
    <row r="243" spans="1:2" s="60" customFormat="1" ht="11" x14ac:dyDescent="0.2">
      <c r="A243" s="62"/>
      <c r="B243" s="77"/>
    </row>
    <row r="244" spans="1:2" s="60" customFormat="1" ht="11" x14ac:dyDescent="0.2">
      <c r="A244" s="62"/>
      <c r="B244" s="77"/>
    </row>
    <row r="245" spans="1:2" s="60" customFormat="1" ht="11" x14ac:dyDescent="0.2">
      <c r="A245" s="62"/>
      <c r="B245" s="77"/>
    </row>
    <row r="246" spans="1:2" s="60" customFormat="1" ht="11" x14ac:dyDescent="0.2">
      <c r="A246" s="62"/>
      <c r="B246" s="77"/>
    </row>
    <row r="247" spans="1:2" s="60" customFormat="1" ht="11" x14ac:dyDescent="0.2">
      <c r="A247" s="62"/>
      <c r="B247" s="77"/>
    </row>
    <row r="248" spans="1:2" s="60" customFormat="1" ht="11" x14ac:dyDescent="0.2">
      <c r="A248" s="62"/>
      <c r="B248" s="77"/>
    </row>
    <row r="249" spans="1:2" s="60" customFormat="1" ht="11" x14ac:dyDescent="0.2">
      <c r="A249" s="62"/>
      <c r="B249" s="77"/>
    </row>
    <row r="250" spans="1:2" s="60" customFormat="1" ht="11" x14ac:dyDescent="0.2">
      <c r="A250" s="62"/>
      <c r="B250" s="77"/>
    </row>
    <row r="251" spans="1:2" s="60" customFormat="1" ht="11" x14ac:dyDescent="0.2">
      <c r="A251" s="62"/>
      <c r="B251" s="77"/>
    </row>
    <row r="252" spans="1:2" s="60" customFormat="1" ht="11" x14ac:dyDescent="0.2">
      <c r="A252" s="62"/>
      <c r="B252" s="77"/>
    </row>
    <row r="253" spans="1:2" s="60" customFormat="1" ht="11" x14ac:dyDescent="0.2">
      <c r="A253" s="62"/>
      <c r="B253" s="77"/>
    </row>
    <row r="254" spans="1:2" s="60" customFormat="1" ht="11" x14ac:dyDescent="0.2">
      <c r="A254" s="62"/>
      <c r="B254" s="77"/>
    </row>
    <row r="255" spans="1:2" s="60" customFormat="1" ht="11" x14ac:dyDescent="0.2">
      <c r="A255" s="62"/>
      <c r="B255" s="77"/>
    </row>
    <row r="256" spans="1:2" s="60" customFormat="1" ht="11" x14ac:dyDescent="0.2">
      <c r="A256" s="62"/>
      <c r="B256" s="77"/>
    </row>
    <row r="257" spans="1:2" s="60" customFormat="1" ht="11" x14ac:dyDescent="0.2">
      <c r="A257" s="62"/>
      <c r="B257" s="77"/>
    </row>
    <row r="258" spans="1:2" s="60" customFormat="1" ht="11" x14ac:dyDescent="0.2">
      <c r="A258" s="62"/>
      <c r="B258" s="77"/>
    </row>
    <row r="259" spans="1:2" s="60" customFormat="1" ht="11" x14ac:dyDescent="0.2">
      <c r="A259" s="62"/>
      <c r="B259" s="77"/>
    </row>
    <row r="260" spans="1:2" s="60" customFormat="1" ht="11" x14ac:dyDescent="0.2">
      <c r="A260" s="62"/>
      <c r="B260" s="77"/>
    </row>
    <row r="261" spans="1:2" s="60" customFormat="1" ht="11" x14ac:dyDescent="0.2">
      <c r="A261" s="62"/>
      <c r="B261" s="77"/>
    </row>
    <row r="262" spans="1:2" s="60" customFormat="1" ht="11" x14ac:dyDescent="0.2">
      <c r="A262" s="62"/>
      <c r="B262" s="77"/>
    </row>
    <row r="263" spans="1:2" s="60" customFormat="1" ht="11" x14ac:dyDescent="0.2">
      <c r="A263" s="62"/>
      <c r="B263" s="77"/>
    </row>
    <row r="264" spans="1:2" s="60" customFormat="1" ht="11" x14ac:dyDescent="0.2">
      <c r="A264" s="62"/>
      <c r="B264" s="77"/>
    </row>
    <row r="265" spans="1:2" s="60" customFormat="1" ht="11" x14ac:dyDescent="0.2">
      <c r="A265" s="62"/>
      <c r="B265" s="77"/>
    </row>
    <row r="266" spans="1:2" s="60" customFormat="1" ht="11" x14ac:dyDescent="0.2">
      <c r="A266" s="62"/>
      <c r="B266" s="77"/>
    </row>
    <row r="267" spans="1:2" s="60" customFormat="1" ht="11" x14ac:dyDescent="0.2">
      <c r="A267" s="62"/>
      <c r="B267" s="77"/>
    </row>
    <row r="268" spans="1:2" s="60" customFormat="1" ht="11" x14ac:dyDescent="0.2">
      <c r="A268" s="62"/>
      <c r="B268" s="77"/>
    </row>
    <row r="269" spans="1:2" s="60" customFormat="1" ht="11" x14ac:dyDescent="0.2">
      <c r="A269" s="62"/>
      <c r="B269" s="77"/>
    </row>
    <row r="270" spans="1:2" s="60" customFormat="1" ht="11" x14ac:dyDescent="0.2">
      <c r="A270" s="62"/>
      <c r="B270" s="77"/>
    </row>
    <row r="271" spans="1:2" s="60" customFormat="1" ht="11" x14ac:dyDescent="0.2">
      <c r="A271" s="62"/>
      <c r="B271" s="77"/>
    </row>
    <row r="272" spans="1:2" s="60" customFormat="1" ht="11" x14ac:dyDescent="0.2">
      <c r="A272" s="62"/>
      <c r="B272" s="77"/>
    </row>
    <row r="273" spans="1:2" s="60" customFormat="1" ht="11" x14ac:dyDescent="0.2">
      <c r="A273" s="62"/>
      <c r="B273" s="77"/>
    </row>
    <row r="274" spans="1:2" s="60" customFormat="1" ht="11" x14ac:dyDescent="0.2">
      <c r="A274" s="62"/>
      <c r="B274" s="77"/>
    </row>
    <row r="275" spans="1:2" s="60" customFormat="1" ht="11" x14ac:dyDescent="0.2">
      <c r="A275" s="62"/>
      <c r="B275" s="77"/>
    </row>
    <row r="276" spans="1:2" s="60" customFormat="1" ht="11" x14ac:dyDescent="0.2">
      <c r="A276" s="62"/>
      <c r="B276" s="77"/>
    </row>
    <row r="277" spans="1:2" s="60" customFormat="1" ht="11" x14ac:dyDescent="0.2">
      <c r="A277" s="62"/>
      <c r="B277" s="77"/>
    </row>
    <row r="278" spans="1:2" s="60" customFormat="1" ht="11" x14ac:dyDescent="0.2">
      <c r="A278" s="62"/>
      <c r="B278" s="77"/>
    </row>
    <row r="279" spans="1:2" s="60" customFormat="1" ht="11" x14ac:dyDescent="0.2">
      <c r="A279" s="62"/>
      <c r="B279" s="77"/>
    </row>
    <row r="280" spans="1:2" s="60" customFormat="1" ht="11" x14ac:dyDescent="0.2">
      <c r="A280" s="62"/>
      <c r="B280" s="77"/>
    </row>
    <row r="281" spans="1:2" s="60" customFormat="1" ht="11" x14ac:dyDescent="0.2">
      <c r="A281" s="62"/>
      <c r="B281" s="77"/>
    </row>
    <row r="282" spans="1:2" s="60" customFormat="1" ht="11" x14ac:dyDescent="0.2">
      <c r="A282" s="62"/>
      <c r="B282" s="77"/>
    </row>
    <row r="283" spans="1:2" s="60" customFormat="1" ht="11" x14ac:dyDescent="0.2">
      <c r="A283" s="62"/>
      <c r="B283" s="77"/>
    </row>
    <row r="284" spans="1:2" s="60" customFormat="1" ht="11" x14ac:dyDescent="0.2">
      <c r="A284" s="62"/>
      <c r="B284" s="77"/>
    </row>
    <row r="285" spans="1:2" s="60" customFormat="1" ht="11" x14ac:dyDescent="0.2">
      <c r="A285" s="62"/>
      <c r="B285" s="77"/>
    </row>
    <row r="286" spans="1:2" s="60" customFormat="1" ht="11" x14ac:dyDescent="0.2">
      <c r="A286" s="62"/>
      <c r="B286" s="77"/>
    </row>
    <row r="287" spans="1:2" s="60" customFormat="1" ht="11" x14ac:dyDescent="0.2">
      <c r="A287" s="62"/>
      <c r="B287" s="77"/>
    </row>
    <row r="288" spans="1:2" s="60" customFormat="1" ht="11" x14ac:dyDescent="0.2">
      <c r="A288" s="62"/>
      <c r="B288" s="77"/>
    </row>
    <row r="289" spans="1:2" s="60" customFormat="1" ht="11" x14ac:dyDescent="0.2">
      <c r="A289" s="62"/>
      <c r="B289" s="77"/>
    </row>
    <row r="290" spans="1:2" s="60" customFormat="1" ht="11" x14ac:dyDescent="0.2">
      <c r="A290" s="62"/>
      <c r="B290" s="77"/>
    </row>
    <row r="291" spans="1:2" s="60" customFormat="1" ht="11" x14ac:dyDescent="0.2">
      <c r="A291" s="62"/>
      <c r="B291" s="77"/>
    </row>
    <row r="292" spans="1:2" s="60" customFormat="1" ht="11" x14ac:dyDescent="0.2">
      <c r="A292" s="62"/>
      <c r="B292" s="77"/>
    </row>
    <row r="293" spans="1:2" s="60" customFormat="1" ht="11" x14ac:dyDescent="0.2">
      <c r="A293" s="62"/>
      <c r="B293" s="77"/>
    </row>
    <row r="294" spans="1:2" s="60" customFormat="1" ht="11" x14ac:dyDescent="0.2">
      <c r="A294" s="62"/>
      <c r="B294" s="77"/>
    </row>
    <row r="295" spans="1:2" s="60" customFormat="1" ht="11" x14ac:dyDescent="0.2">
      <c r="A295" s="62"/>
      <c r="B295" s="77"/>
    </row>
    <row r="296" spans="1:2" s="60" customFormat="1" ht="11" x14ac:dyDescent="0.2">
      <c r="A296" s="62"/>
      <c r="B296" s="77"/>
    </row>
    <row r="297" spans="1:2" s="60" customFormat="1" ht="11" x14ac:dyDescent="0.2">
      <c r="A297" s="62"/>
      <c r="B297" s="77"/>
    </row>
    <row r="298" spans="1:2" s="60" customFormat="1" ht="11" x14ac:dyDescent="0.2">
      <c r="A298" s="62"/>
      <c r="B298" s="77"/>
    </row>
    <row r="299" spans="1:2" s="60" customFormat="1" ht="11" x14ac:dyDescent="0.2">
      <c r="A299" s="62"/>
      <c r="B299" s="77"/>
    </row>
    <row r="300" spans="1:2" s="60" customFormat="1" ht="11" x14ac:dyDescent="0.2">
      <c r="A300" s="62"/>
      <c r="B300" s="77"/>
    </row>
    <row r="301" spans="1:2" s="60" customFormat="1" ht="11" x14ac:dyDescent="0.2">
      <c r="A301" s="62"/>
      <c r="B301" s="77"/>
    </row>
    <row r="302" spans="1:2" s="60" customFormat="1" ht="11" x14ac:dyDescent="0.2">
      <c r="A302" s="62"/>
      <c r="B302" s="77"/>
    </row>
    <row r="303" spans="1:2" s="60" customFormat="1" ht="11" x14ac:dyDescent="0.2">
      <c r="A303" s="62"/>
      <c r="B303" s="77"/>
    </row>
    <row r="304" spans="1:2" s="60" customFormat="1" ht="11" x14ac:dyDescent="0.2">
      <c r="A304" s="62"/>
      <c r="B304" s="77"/>
    </row>
    <row r="305" spans="1:2" s="60" customFormat="1" ht="11" x14ac:dyDescent="0.2">
      <c r="A305" s="62"/>
      <c r="B305" s="77"/>
    </row>
    <row r="306" spans="1:2" s="60" customFormat="1" ht="11" x14ac:dyDescent="0.2">
      <c r="A306" s="62"/>
      <c r="B306" s="77"/>
    </row>
    <row r="307" spans="1:2" s="60" customFormat="1" ht="11" x14ac:dyDescent="0.2">
      <c r="A307" s="62"/>
      <c r="B307" s="77"/>
    </row>
    <row r="308" spans="1:2" s="60" customFormat="1" ht="11" x14ac:dyDescent="0.2">
      <c r="A308" s="62"/>
      <c r="B308" s="77"/>
    </row>
    <row r="309" spans="1:2" s="60" customFormat="1" ht="11" x14ac:dyDescent="0.2">
      <c r="A309" s="62"/>
      <c r="B309" s="77"/>
    </row>
    <row r="310" spans="1:2" s="60" customFormat="1" ht="11" x14ac:dyDescent="0.2">
      <c r="A310" s="62"/>
      <c r="B310" s="77"/>
    </row>
    <row r="311" spans="1:2" s="60" customFormat="1" ht="11" x14ac:dyDescent="0.2">
      <c r="A311" s="62"/>
      <c r="B311" s="77"/>
    </row>
    <row r="312" spans="1:2" s="60" customFormat="1" ht="11" x14ac:dyDescent="0.2">
      <c r="A312" s="62"/>
      <c r="B312" s="77"/>
    </row>
    <row r="313" spans="1:2" s="60" customFormat="1" ht="11" x14ac:dyDescent="0.2">
      <c r="A313" s="62"/>
      <c r="B313" s="77"/>
    </row>
    <row r="314" spans="1:2" s="60" customFormat="1" ht="11" x14ac:dyDescent="0.2">
      <c r="A314" s="62"/>
      <c r="B314" s="77"/>
    </row>
    <row r="315" spans="1:2" s="60" customFormat="1" ht="11" x14ac:dyDescent="0.2">
      <c r="A315" s="62"/>
      <c r="B315" s="77"/>
    </row>
    <row r="316" spans="1:2" s="60" customFormat="1" ht="11" x14ac:dyDescent="0.2">
      <c r="A316" s="62"/>
      <c r="B316" s="77"/>
    </row>
    <row r="317" spans="1:2" s="60" customFormat="1" ht="11" x14ac:dyDescent="0.2">
      <c r="A317" s="62"/>
      <c r="B317" s="77"/>
    </row>
    <row r="318" spans="1:2" s="60" customFormat="1" ht="11" x14ac:dyDescent="0.2">
      <c r="A318" s="62"/>
      <c r="B318" s="77"/>
    </row>
    <row r="319" spans="1:2" s="60" customFormat="1" ht="11" x14ac:dyDescent="0.2">
      <c r="A319" s="62"/>
      <c r="B319" s="77"/>
    </row>
    <row r="320" spans="1:2" s="60" customFormat="1" ht="11" x14ac:dyDescent="0.2">
      <c r="A320" s="62"/>
      <c r="B320" s="77"/>
    </row>
    <row r="321" spans="1:2" s="60" customFormat="1" ht="11" x14ac:dyDescent="0.2">
      <c r="A321" s="62"/>
      <c r="B321" s="77"/>
    </row>
    <row r="322" spans="1:2" s="60" customFormat="1" ht="11" x14ac:dyDescent="0.2">
      <c r="A322" s="62"/>
      <c r="B322" s="77"/>
    </row>
    <row r="323" spans="1:2" s="60" customFormat="1" ht="11" x14ac:dyDescent="0.2">
      <c r="A323" s="62"/>
      <c r="B323" s="77"/>
    </row>
    <row r="324" spans="1:2" s="60" customFormat="1" ht="11" x14ac:dyDescent="0.2">
      <c r="A324" s="62"/>
      <c r="B324" s="77"/>
    </row>
    <row r="325" spans="1:2" s="60" customFormat="1" ht="11" x14ac:dyDescent="0.2">
      <c r="A325" s="62"/>
      <c r="B325" s="77"/>
    </row>
    <row r="326" spans="1:2" s="60" customFormat="1" ht="11" x14ac:dyDescent="0.2">
      <c r="A326" s="62"/>
      <c r="B326" s="77"/>
    </row>
    <row r="327" spans="1:2" s="60" customFormat="1" ht="11" x14ac:dyDescent="0.2">
      <c r="A327" s="62"/>
      <c r="B327" s="77"/>
    </row>
    <row r="328" spans="1:2" s="60" customFormat="1" ht="11" x14ac:dyDescent="0.2">
      <c r="A328" s="62"/>
      <c r="B328" s="77"/>
    </row>
    <row r="329" spans="1:2" s="60" customFormat="1" ht="11" x14ac:dyDescent="0.2">
      <c r="A329" s="62"/>
      <c r="B329" s="77"/>
    </row>
    <row r="330" spans="1:2" s="60" customFormat="1" ht="11" x14ac:dyDescent="0.2">
      <c r="A330" s="62"/>
      <c r="B330" s="77"/>
    </row>
    <row r="331" spans="1:2" s="60" customFormat="1" ht="11" x14ac:dyDescent="0.2">
      <c r="A331" s="62"/>
      <c r="B331" s="77"/>
    </row>
    <row r="332" spans="1:2" s="60" customFormat="1" ht="11" x14ac:dyDescent="0.2">
      <c r="A332" s="62"/>
      <c r="B332" s="77"/>
    </row>
    <row r="333" spans="1:2" s="60" customFormat="1" ht="11" x14ac:dyDescent="0.2">
      <c r="A333" s="62"/>
      <c r="B333" s="77"/>
    </row>
    <row r="334" spans="1:2" s="60" customFormat="1" ht="11" x14ac:dyDescent="0.2">
      <c r="A334" s="62"/>
      <c r="B334" s="77"/>
    </row>
    <row r="335" spans="1:2" s="60" customFormat="1" ht="11" x14ac:dyDescent="0.2">
      <c r="A335" s="62"/>
      <c r="B335" s="77"/>
    </row>
    <row r="336" spans="1:2" s="60" customFormat="1" ht="11" x14ac:dyDescent="0.2">
      <c r="A336" s="62"/>
      <c r="B336" s="77"/>
    </row>
    <row r="337" spans="1:2" s="60" customFormat="1" ht="11" x14ac:dyDescent="0.2">
      <c r="A337" s="62"/>
      <c r="B337" s="77"/>
    </row>
    <row r="338" spans="1:2" s="60" customFormat="1" ht="11" x14ac:dyDescent="0.2">
      <c r="A338" s="62"/>
      <c r="B338" s="77"/>
    </row>
    <row r="339" spans="1:2" s="60" customFormat="1" ht="11" x14ac:dyDescent="0.2">
      <c r="A339" s="62"/>
      <c r="B339" s="77"/>
    </row>
    <row r="340" spans="1:2" s="60" customFormat="1" ht="11" x14ac:dyDescent="0.2">
      <c r="A340" s="62"/>
      <c r="B340" s="77"/>
    </row>
    <row r="341" spans="1:2" s="60" customFormat="1" ht="11" x14ac:dyDescent="0.2">
      <c r="A341" s="62"/>
      <c r="B341" s="77"/>
    </row>
    <row r="342" spans="1:2" s="60" customFormat="1" ht="11" x14ac:dyDescent="0.2">
      <c r="A342" s="62"/>
      <c r="B342" s="77"/>
    </row>
    <row r="343" spans="1:2" s="60" customFormat="1" ht="11" x14ac:dyDescent="0.2">
      <c r="A343" s="62"/>
      <c r="B343" s="77"/>
    </row>
    <row r="344" spans="1:2" s="60" customFormat="1" ht="11" x14ac:dyDescent="0.2">
      <c r="A344" s="62"/>
      <c r="B344" s="77"/>
    </row>
    <row r="345" spans="1:2" s="60" customFormat="1" ht="11" x14ac:dyDescent="0.2">
      <c r="A345" s="62"/>
      <c r="B345" s="77"/>
    </row>
    <row r="346" spans="1:2" s="60" customFormat="1" ht="11" x14ac:dyDescent="0.2">
      <c r="A346" s="62"/>
      <c r="B346" s="77"/>
    </row>
    <row r="347" spans="1:2" s="60" customFormat="1" ht="11" x14ac:dyDescent="0.2">
      <c r="A347" s="62"/>
      <c r="B347" s="77"/>
    </row>
    <row r="348" spans="1:2" s="60" customFormat="1" ht="11" x14ac:dyDescent="0.2">
      <c r="A348" s="62"/>
      <c r="B348" s="77"/>
    </row>
    <row r="349" spans="1:2" s="60" customFormat="1" ht="11" x14ac:dyDescent="0.2">
      <c r="A349" s="62"/>
      <c r="B349" s="77"/>
    </row>
    <row r="350" spans="1:2" s="60" customFormat="1" ht="11" x14ac:dyDescent="0.2">
      <c r="A350" s="62"/>
      <c r="B350" s="77"/>
    </row>
    <row r="351" spans="1:2" s="60" customFormat="1" ht="11" x14ac:dyDescent="0.2">
      <c r="A351" s="62"/>
      <c r="B351" s="77"/>
    </row>
    <row r="352" spans="1:2" s="60" customFormat="1" ht="11" x14ac:dyDescent="0.2">
      <c r="A352" s="62"/>
      <c r="B352" s="77"/>
    </row>
    <row r="353" spans="1:2" s="60" customFormat="1" ht="11" x14ac:dyDescent="0.2">
      <c r="A353" s="62"/>
      <c r="B353" s="77"/>
    </row>
    <row r="354" spans="1:2" s="60" customFormat="1" ht="11" x14ac:dyDescent="0.2">
      <c r="A354" s="62"/>
      <c r="B354" s="77"/>
    </row>
    <row r="355" spans="1:2" s="60" customFormat="1" ht="11" x14ac:dyDescent="0.2">
      <c r="A355" s="62"/>
      <c r="B355" s="77"/>
    </row>
    <row r="356" spans="1:2" s="60" customFormat="1" ht="11" x14ac:dyDescent="0.2">
      <c r="A356" s="62"/>
      <c r="B356" s="77"/>
    </row>
    <row r="357" spans="1:2" s="60" customFormat="1" ht="11" x14ac:dyDescent="0.2">
      <c r="A357" s="62"/>
      <c r="B357" s="77"/>
    </row>
    <row r="358" spans="1:2" s="60" customFormat="1" ht="11" x14ac:dyDescent="0.2">
      <c r="A358" s="62"/>
      <c r="B358" s="77"/>
    </row>
    <row r="359" spans="1:2" s="60" customFormat="1" ht="11" x14ac:dyDescent="0.2">
      <c r="A359" s="62"/>
      <c r="B359" s="77"/>
    </row>
    <row r="360" spans="1:2" s="60" customFormat="1" ht="11" x14ac:dyDescent="0.2">
      <c r="A360" s="62"/>
      <c r="B360" s="77"/>
    </row>
    <row r="361" spans="1:2" s="60" customFormat="1" ht="11" x14ac:dyDescent="0.2">
      <c r="A361" s="62"/>
      <c r="B361" s="77"/>
    </row>
    <row r="362" spans="1:2" s="60" customFormat="1" ht="11" x14ac:dyDescent="0.2">
      <c r="A362" s="62"/>
      <c r="B362" s="77"/>
    </row>
    <row r="363" spans="1:2" s="60" customFormat="1" ht="11" x14ac:dyDescent="0.2">
      <c r="A363" s="62"/>
      <c r="B363" s="77"/>
    </row>
    <row r="364" spans="1:2" s="60" customFormat="1" ht="11" x14ac:dyDescent="0.2">
      <c r="A364" s="62"/>
      <c r="B364" s="77"/>
    </row>
    <row r="365" spans="1:2" s="60" customFormat="1" ht="11" x14ac:dyDescent="0.2">
      <c r="A365" s="62"/>
      <c r="B365" s="77"/>
    </row>
    <row r="366" spans="1:2" s="60" customFormat="1" ht="11" x14ac:dyDescent="0.2">
      <c r="A366" s="62"/>
      <c r="B366" s="77"/>
    </row>
    <row r="367" spans="1:2" s="60" customFormat="1" ht="11" x14ac:dyDescent="0.2">
      <c r="A367" s="62"/>
      <c r="B367" s="77"/>
    </row>
    <row r="368" spans="1:2" s="60" customFormat="1" ht="11" x14ac:dyDescent="0.2">
      <c r="A368" s="62"/>
      <c r="B368" s="77"/>
    </row>
    <row r="369" spans="1:2" s="60" customFormat="1" ht="11" x14ac:dyDescent="0.2">
      <c r="A369" s="62"/>
      <c r="B369" s="77"/>
    </row>
    <row r="370" spans="1:2" s="60" customFormat="1" ht="11" x14ac:dyDescent="0.2">
      <c r="A370" s="62"/>
      <c r="B370" s="77"/>
    </row>
    <row r="371" spans="1:2" s="60" customFormat="1" ht="11" x14ac:dyDescent="0.2">
      <c r="A371" s="62"/>
      <c r="B371" s="77"/>
    </row>
    <row r="372" spans="1:2" s="60" customFormat="1" ht="11" x14ac:dyDescent="0.2">
      <c r="A372" s="62"/>
      <c r="B372" s="77"/>
    </row>
    <row r="373" spans="1:2" s="60" customFormat="1" ht="11" x14ac:dyDescent="0.2">
      <c r="A373" s="62"/>
      <c r="B373" s="77"/>
    </row>
    <row r="374" spans="1:2" s="60" customFormat="1" ht="11" x14ac:dyDescent="0.2">
      <c r="A374" s="62"/>
      <c r="B374" s="77"/>
    </row>
    <row r="375" spans="1:2" s="60" customFormat="1" ht="11" x14ac:dyDescent="0.2">
      <c r="A375" s="62"/>
      <c r="B375" s="77"/>
    </row>
    <row r="376" spans="1:2" s="60" customFormat="1" ht="11" x14ac:dyDescent="0.2">
      <c r="A376" s="62"/>
      <c r="B376" s="77"/>
    </row>
    <row r="377" spans="1:2" s="60" customFormat="1" ht="11" x14ac:dyDescent="0.2">
      <c r="A377" s="62"/>
      <c r="B377" s="77"/>
    </row>
    <row r="378" spans="1:2" s="60" customFormat="1" ht="11" x14ac:dyDescent="0.2">
      <c r="A378" s="62"/>
      <c r="B378" s="77"/>
    </row>
    <row r="379" spans="1:2" s="60" customFormat="1" ht="11" x14ac:dyDescent="0.2">
      <c r="A379" s="62"/>
      <c r="B379" s="77"/>
    </row>
    <row r="380" spans="1:2" s="60" customFormat="1" ht="11" x14ac:dyDescent="0.2">
      <c r="A380" s="62"/>
      <c r="B380" s="77"/>
    </row>
    <row r="381" spans="1:2" s="60" customFormat="1" ht="11" x14ac:dyDescent="0.2">
      <c r="A381" s="62"/>
      <c r="B381" s="77"/>
    </row>
    <row r="382" spans="1:2" s="60" customFormat="1" ht="11" x14ac:dyDescent="0.2">
      <c r="A382" s="62"/>
      <c r="B382" s="77"/>
    </row>
    <row r="383" spans="1:2" s="60" customFormat="1" ht="11" x14ac:dyDescent="0.2">
      <c r="A383" s="62"/>
      <c r="B383" s="77"/>
    </row>
    <row r="384" spans="1:2" s="60" customFormat="1" ht="11" x14ac:dyDescent="0.2">
      <c r="A384" s="62"/>
      <c r="B384" s="77"/>
    </row>
    <row r="385" spans="1:2" s="60" customFormat="1" ht="11" x14ac:dyDescent="0.2">
      <c r="A385" s="62"/>
      <c r="B385" s="77"/>
    </row>
    <row r="386" spans="1:2" s="60" customFormat="1" ht="11" x14ac:dyDescent="0.2">
      <c r="A386" s="62"/>
      <c r="B386" s="77"/>
    </row>
    <row r="387" spans="1:2" s="60" customFormat="1" ht="11" x14ac:dyDescent="0.2">
      <c r="A387" s="62"/>
      <c r="B387" s="77"/>
    </row>
    <row r="388" spans="1:2" s="60" customFormat="1" ht="11" x14ac:dyDescent="0.2">
      <c r="A388" s="62"/>
      <c r="B388" s="77"/>
    </row>
    <row r="389" spans="1:2" s="60" customFormat="1" ht="11" x14ac:dyDescent="0.2">
      <c r="A389" s="62"/>
      <c r="B389" s="77"/>
    </row>
    <row r="390" spans="1:2" s="60" customFormat="1" ht="11" x14ac:dyDescent="0.2">
      <c r="A390" s="62"/>
      <c r="B390" s="77"/>
    </row>
    <row r="391" spans="1:2" s="60" customFormat="1" ht="11" x14ac:dyDescent="0.2">
      <c r="A391" s="62"/>
      <c r="B391" s="77"/>
    </row>
    <row r="392" spans="1:2" s="60" customFormat="1" ht="11" x14ac:dyDescent="0.2">
      <c r="A392" s="62"/>
      <c r="B392" s="77"/>
    </row>
    <row r="393" spans="1:2" s="60" customFormat="1" ht="11" x14ac:dyDescent="0.2">
      <c r="A393" s="62"/>
      <c r="B393" s="77"/>
    </row>
    <row r="394" spans="1:2" s="60" customFormat="1" ht="11" x14ac:dyDescent="0.2">
      <c r="A394" s="62"/>
      <c r="B394" s="77"/>
    </row>
    <row r="395" spans="1:2" s="60" customFormat="1" ht="11" x14ac:dyDescent="0.2">
      <c r="A395" s="62"/>
      <c r="B395" s="77"/>
    </row>
    <row r="396" spans="1:2" s="60" customFormat="1" ht="11" x14ac:dyDescent="0.2">
      <c r="A396" s="62"/>
      <c r="B396" s="77"/>
    </row>
    <row r="397" spans="1:2" s="60" customFormat="1" ht="11" x14ac:dyDescent="0.2">
      <c r="A397" s="62"/>
      <c r="B397" s="77"/>
    </row>
    <row r="398" spans="1:2" s="60" customFormat="1" ht="11" x14ac:dyDescent="0.2">
      <c r="A398" s="62"/>
      <c r="B398" s="77"/>
    </row>
    <row r="399" spans="1:2" s="60" customFormat="1" ht="11" x14ac:dyDescent="0.2">
      <c r="A399" s="62"/>
      <c r="B399" s="77"/>
    </row>
    <row r="400" spans="1:2" s="60" customFormat="1" ht="11" x14ac:dyDescent="0.2">
      <c r="A400" s="62"/>
      <c r="B400" s="77"/>
    </row>
    <row r="401" spans="1:2" s="60" customFormat="1" ht="11" x14ac:dyDescent="0.2">
      <c r="A401" s="62"/>
      <c r="B401" s="77"/>
    </row>
    <row r="402" spans="1:2" s="60" customFormat="1" ht="11" x14ac:dyDescent="0.2">
      <c r="A402" s="62"/>
      <c r="B402" s="77"/>
    </row>
    <row r="403" spans="1:2" s="60" customFormat="1" ht="11" x14ac:dyDescent="0.2">
      <c r="A403" s="62"/>
      <c r="B403" s="77"/>
    </row>
    <row r="404" spans="1:2" s="60" customFormat="1" ht="11" x14ac:dyDescent="0.2">
      <c r="A404" s="62"/>
      <c r="B404" s="77"/>
    </row>
    <row r="405" spans="1:2" s="60" customFormat="1" ht="11" x14ac:dyDescent="0.2">
      <c r="A405" s="62"/>
      <c r="B405" s="77"/>
    </row>
    <row r="406" spans="1:2" s="60" customFormat="1" ht="11" x14ac:dyDescent="0.2">
      <c r="A406" s="62"/>
      <c r="B406" s="77"/>
    </row>
    <row r="407" spans="1:2" s="60" customFormat="1" ht="11" x14ac:dyDescent="0.2">
      <c r="A407" s="62"/>
      <c r="B407" s="77"/>
    </row>
    <row r="408" spans="1:2" s="60" customFormat="1" ht="11" x14ac:dyDescent="0.2">
      <c r="A408" s="62"/>
      <c r="B408" s="77"/>
    </row>
    <row r="409" spans="1:2" s="60" customFormat="1" ht="11" x14ac:dyDescent="0.2">
      <c r="A409" s="62"/>
      <c r="B409" s="77"/>
    </row>
    <row r="410" spans="1:2" s="60" customFormat="1" ht="11" x14ac:dyDescent="0.2">
      <c r="A410" s="62"/>
      <c r="B410" s="77"/>
    </row>
    <row r="411" spans="1:2" s="60" customFormat="1" ht="11" x14ac:dyDescent="0.2">
      <c r="A411" s="62"/>
      <c r="B411" s="77"/>
    </row>
    <row r="412" spans="1:2" s="60" customFormat="1" ht="11" x14ac:dyDescent="0.2">
      <c r="A412" s="62"/>
      <c r="B412" s="77"/>
    </row>
    <row r="413" spans="1:2" s="60" customFormat="1" ht="11" x14ac:dyDescent="0.2">
      <c r="A413" s="62"/>
      <c r="B413" s="77"/>
    </row>
    <row r="414" spans="1:2" s="60" customFormat="1" ht="11" x14ac:dyDescent="0.2">
      <c r="A414" s="62"/>
      <c r="B414" s="77"/>
    </row>
    <row r="415" spans="1:2" s="60" customFormat="1" ht="11" x14ac:dyDescent="0.2">
      <c r="A415" s="62"/>
      <c r="B415" s="77"/>
    </row>
    <row r="416" spans="1:2" s="60" customFormat="1" ht="11" x14ac:dyDescent="0.2">
      <c r="A416" s="62"/>
      <c r="B416" s="77"/>
    </row>
    <row r="417" spans="1:2" s="60" customFormat="1" ht="11" x14ac:dyDescent="0.2">
      <c r="A417" s="62"/>
      <c r="B417" s="77"/>
    </row>
    <row r="418" spans="1:2" s="60" customFormat="1" ht="11" x14ac:dyDescent="0.2">
      <c r="A418" s="62"/>
      <c r="B418" s="77"/>
    </row>
    <row r="419" spans="1:2" s="60" customFormat="1" ht="11" x14ac:dyDescent="0.2">
      <c r="A419" s="62"/>
      <c r="B419" s="77"/>
    </row>
    <row r="420" spans="1:2" s="60" customFormat="1" ht="11" x14ac:dyDescent="0.2">
      <c r="A420" s="62"/>
      <c r="B420" s="77"/>
    </row>
    <row r="421" spans="1:2" s="60" customFormat="1" ht="11" x14ac:dyDescent="0.2">
      <c r="A421" s="62"/>
      <c r="B421" s="77"/>
    </row>
    <row r="422" spans="1:2" s="60" customFormat="1" ht="11" x14ac:dyDescent="0.2">
      <c r="A422" s="62"/>
      <c r="B422" s="77"/>
    </row>
    <row r="423" spans="1:2" s="60" customFormat="1" ht="11" x14ac:dyDescent="0.2">
      <c r="A423" s="62"/>
      <c r="B423" s="77"/>
    </row>
    <row r="424" spans="1:2" s="60" customFormat="1" ht="11" x14ac:dyDescent="0.2">
      <c r="A424" s="62"/>
      <c r="B424" s="77"/>
    </row>
    <row r="425" spans="1:2" s="60" customFormat="1" ht="11" x14ac:dyDescent="0.2">
      <c r="A425" s="62"/>
      <c r="B425" s="77"/>
    </row>
    <row r="426" spans="1:2" s="60" customFormat="1" ht="11" x14ac:dyDescent="0.2">
      <c r="A426" s="62"/>
      <c r="B426" s="77"/>
    </row>
    <row r="427" spans="1:2" s="60" customFormat="1" ht="11" x14ac:dyDescent="0.2">
      <c r="A427" s="62"/>
      <c r="B427" s="77"/>
    </row>
    <row r="428" spans="1:2" s="60" customFormat="1" ht="11" x14ac:dyDescent="0.2">
      <c r="A428" s="62"/>
      <c r="B428" s="77"/>
    </row>
    <row r="429" spans="1:2" s="60" customFormat="1" ht="11" x14ac:dyDescent="0.2">
      <c r="A429" s="62"/>
      <c r="B429" s="77"/>
    </row>
    <row r="430" spans="1:2" s="60" customFormat="1" ht="11" x14ac:dyDescent="0.2">
      <c r="A430" s="62"/>
      <c r="B430" s="77"/>
    </row>
    <row r="431" spans="1:2" s="60" customFormat="1" ht="11" x14ac:dyDescent="0.2">
      <c r="A431" s="62"/>
      <c r="B431" s="77"/>
    </row>
    <row r="432" spans="1:2" s="60" customFormat="1" ht="11" x14ac:dyDescent="0.2">
      <c r="A432" s="62"/>
      <c r="B432" s="77"/>
    </row>
    <row r="433" spans="1:2" s="60" customFormat="1" ht="11" x14ac:dyDescent="0.2">
      <c r="A433" s="62"/>
      <c r="B433" s="77"/>
    </row>
    <row r="434" spans="1:2" s="60" customFormat="1" ht="11" x14ac:dyDescent="0.2">
      <c r="A434" s="62"/>
      <c r="B434" s="77"/>
    </row>
    <row r="435" spans="1:2" s="60" customFormat="1" ht="11" x14ac:dyDescent="0.2">
      <c r="A435" s="62"/>
      <c r="B435" s="77"/>
    </row>
    <row r="436" spans="1:2" s="60" customFormat="1" ht="11" x14ac:dyDescent="0.2">
      <c r="A436" s="62"/>
      <c r="B436" s="77"/>
    </row>
    <row r="437" spans="1:2" s="60" customFormat="1" ht="11" x14ac:dyDescent="0.2">
      <c r="A437" s="62"/>
      <c r="B437" s="77"/>
    </row>
    <row r="438" spans="1:2" s="60" customFormat="1" ht="11" x14ac:dyDescent="0.2">
      <c r="A438" s="62"/>
      <c r="B438" s="77"/>
    </row>
    <row r="439" spans="1:2" s="60" customFormat="1" ht="11" x14ac:dyDescent="0.2">
      <c r="A439" s="62"/>
      <c r="B439" s="77"/>
    </row>
    <row r="440" spans="1:2" s="60" customFormat="1" ht="11" x14ac:dyDescent="0.2">
      <c r="A440" s="62"/>
      <c r="B440" s="77"/>
    </row>
    <row r="441" spans="1:2" s="60" customFormat="1" ht="11" x14ac:dyDescent="0.2">
      <c r="A441" s="62"/>
      <c r="B441" s="77"/>
    </row>
    <row r="442" spans="1:2" s="60" customFormat="1" ht="11" x14ac:dyDescent="0.2">
      <c r="A442" s="62"/>
      <c r="B442" s="77"/>
    </row>
    <row r="443" spans="1:2" s="60" customFormat="1" ht="11" x14ac:dyDescent="0.2">
      <c r="A443" s="62"/>
      <c r="B443" s="77"/>
    </row>
    <row r="444" spans="1:2" s="60" customFormat="1" ht="11" x14ac:dyDescent="0.2">
      <c r="A444" s="62"/>
      <c r="B444" s="77"/>
    </row>
    <row r="445" spans="1:2" s="60" customFormat="1" ht="11" x14ac:dyDescent="0.2">
      <c r="A445" s="62"/>
      <c r="B445" s="77"/>
    </row>
    <row r="446" spans="1:2" s="60" customFormat="1" ht="11" x14ac:dyDescent="0.2">
      <c r="A446" s="62"/>
      <c r="B446" s="77"/>
    </row>
    <row r="447" spans="1:2" s="60" customFormat="1" ht="11" x14ac:dyDescent="0.2">
      <c r="A447" s="62"/>
      <c r="B447" s="77"/>
    </row>
    <row r="448" spans="1:2" s="60" customFormat="1" ht="11" x14ac:dyDescent="0.2">
      <c r="A448" s="62"/>
      <c r="B448" s="77"/>
    </row>
    <row r="449" spans="1:2" s="60" customFormat="1" ht="11" x14ac:dyDescent="0.2">
      <c r="A449" s="62"/>
      <c r="B449" s="77"/>
    </row>
    <row r="450" spans="1:2" s="60" customFormat="1" ht="11" x14ac:dyDescent="0.2">
      <c r="A450" s="62"/>
      <c r="B450" s="77"/>
    </row>
    <row r="451" spans="1:2" s="60" customFormat="1" ht="11" x14ac:dyDescent="0.2">
      <c r="A451" s="62"/>
      <c r="B451" s="77"/>
    </row>
    <row r="452" spans="1:2" s="60" customFormat="1" ht="11" x14ac:dyDescent="0.2">
      <c r="A452" s="62"/>
      <c r="B452" s="77"/>
    </row>
    <row r="453" spans="1:2" s="60" customFormat="1" ht="11" x14ac:dyDescent="0.2">
      <c r="A453" s="62"/>
      <c r="B453" s="77"/>
    </row>
    <row r="454" spans="1:2" s="60" customFormat="1" ht="11" x14ac:dyDescent="0.2">
      <c r="A454" s="62"/>
      <c r="B454" s="77"/>
    </row>
    <row r="455" spans="1:2" s="60" customFormat="1" ht="11" x14ac:dyDescent="0.2">
      <c r="A455" s="62"/>
      <c r="B455" s="77"/>
    </row>
    <row r="456" spans="1:2" s="60" customFormat="1" ht="11" x14ac:dyDescent="0.2">
      <c r="A456" s="62"/>
      <c r="B456" s="77"/>
    </row>
    <row r="457" spans="1:2" s="60" customFormat="1" ht="11" x14ac:dyDescent="0.2">
      <c r="A457" s="62"/>
      <c r="B457" s="77"/>
    </row>
    <row r="458" spans="1:2" s="60" customFormat="1" ht="11" x14ac:dyDescent="0.2">
      <c r="A458" s="62"/>
      <c r="B458" s="77"/>
    </row>
    <row r="459" spans="1:2" s="60" customFormat="1" ht="11" x14ac:dyDescent="0.2">
      <c r="A459" s="62"/>
      <c r="B459" s="77"/>
    </row>
    <row r="460" spans="1:2" s="60" customFormat="1" ht="11" x14ac:dyDescent="0.2">
      <c r="A460" s="62"/>
      <c r="B460" s="77"/>
    </row>
    <row r="461" spans="1:2" s="60" customFormat="1" ht="11" x14ac:dyDescent="0.2">
      <c r="A461" s="62"/>
      <c r="B461" s="77"/>
    </row>
    <row r="462" spans="1:2" s="60" customFormat="1" ht="11" x14ac:dyDescent="0.2">
      <c r="A462" s="62"/>
      <c r="B462" s="77"/>
    </row>
    <row r="463" spans="1:2" s="60" customFormat="1" ht="11" x14ac:dyDescent="0.2">
      <c r="A463" s="62"/>
      <c r="B463" s="77"/>
    </row>
    <row r="464" spans="1:2" s="60" customFormat="1" ht="11" x14ac:dyDescent="0.2">
      <c r="A464" s="62"/>
      <c r="B464" s="77"/>
    </row>
    <row r="465" spans="1:2" s="60" customFormat="1" ht="11" x14ac:dyDescent="0.2">
      <c r="A465" s="62"/>
      <c r="B465" s="77"/>
    </row>
    <row r="466" spans="1:2" s="60" customFormat="1" ht="11" x14ac:dyDescent="0.2">
      <c r="A466" s="62"/>
      <c r="B466" s="77"/>
    </row>
    <row r="467" spans="1:2" s="60" customFormat="1" ht="11" x14ac:dyDescent="0.2">
      <c r="A467" s="62"/>
      <c r="B467" s="77"/>
    </row>
    <row r="468" spans="1:2" s="60" customFormat="1" ht="11" x14ac:dyDescent="0.2">
      <c r="A468" s="62"/>
      <c r="B468" s="77"/>
    </row>
    <row r="469" spans="1:2" s="60" customFormat="1" ht="11" x14ac:dyDescent="0.2">
      <c r="A469" s="62"/>
      <c r="B469" s="77"/>
    </row>
    <row r="470" spans="1:2" s="60" customFormat="1" ht="11" x14ac:dyDescent="0.2">
      <c r="A470" s="62"/>
      <c r="B470" s="77"/>
    </row>
    <row r="471" spans="1:2" s="60" customFormat="1" ht="11" x14ac:dyDescent="0.2">
      <c r="A471" s="62"/>
      <c r="B471" s="77"/>
    </row>
    <row r="472" spans="1:2" s="60" customFormat="1" ht="11" x14ac:dyDescent="0.2">
      <c r="A472" s="62"/>
      <c r="B472" s="77"/>
    </row>
    <row r="473" spans="1:2" s="60" customFormat="1" ht="11" x14ac:dyDescent="0.2">
      <c r="A473" s="62"/>
      <c r="B473" s="77"/>
    </row>
    <row r="474" spans="1:2" s="60" customFormat="1" ht="11" x14ac:dyDescent="0.2">
      <c r="A474" s="62"/>
      <c r="B474" s="77"/>
    </row>
    <row r="475" spans="1:2" s="60" customFormat="1" ht="11" x14ac:dyDescent="0.2">
      <c r="A475" s="62"/>
      <c r="B475" s="77"/>
    </row>
    <row r="476" spans="1:2" s="60" customFormat="1" ht="11" x14ac:dyDescent="0.2">
      <c r="A476" s="62"/>
      <c r="B476" s="77"/>
    </row>
    <row r="477" spans="1:2" s="60" customFormat="1" ht="11" x14ac:dyDescent="0.2">
      <c r="A477" s="62"/>
      <c r="B477" s="77"/>
    </row>
    <row r="478" spans="1:2" s="60" customFormat="1" ht="11" x14ac:dyDescent="0.2">
      <c r="A478" s="62"/>
      <c r="B478" s="77"/>
    </row>
    <row r="479" spans="1:2" s="60" customFormat="1" ht="11" x14ac:dyDescent="0.2">
      <c r="A479" s="62"/>
      <c r="B479" s="77"/>
    </row>
    <row r="480" spans="1:2" s="60" customFormat="1" ht="11" x14ac:dyDescent="0.2">
      <c r="A480" s="62"/>
      <c r="B480" s="77"/>
    </row>
    <row r="481" spans="1:2" s="60" customFormat="1" ht="11" x14ac:dyDescent="0.2">
      <c r="A481" s="62"/>
      <c r="B481" s="77"/>
    </row>
    <row r="482" spans="1:2" s="60" customFormat="1" ht="11" x14ac:dyDescent="0.2">
      <c r="A482" s="62"/>
      <c r="B482" s="77"/>
    </row>
    <row r="483" spans="1:2" s="60" customFormat="1" ht="11" x14ac:dyDescent="0.2">
      <c r="A483" s="62"/>
      <c r="B483" s="77"/>
    </row>
    <row r="484" spans="1:2" s="60" customFormat="1" ht="11" x14ac:dyDescent="0.2">
      <c r="A484" s="62"/>
      <c r="B484" s="77"/>
    </row>
    <row r="485" spans="1:2" s="60" customFormat="1" ht="11" x14ac:dyDescent="0.2">
      <c r="A485" s="62"/>
      <c r="B485" s="77"/>
    </row>
    <row r="486" spans="1:2" s="60" customFormat="1" ht="11" x14ac:dyDescent="0.2">
      <c r="A486" s="62"/>
      <c r="B486" s="77"/>
    </row>
    <row r="487" spans="1:2" s="60" customFormat="1" ht="11" x14ac:dyDescent="0.2">
      <c r="A487" s="62"/>
      <c r="B487" s="77"/>
    </row>
    <row r="488" spans="1:2" s="60" customFormat="1" ht="11" x14ac:dyDescent="0.2">
      <c r="A488" s="62"/>
      <c r="B488" s="77"/>
    </row>
    <row r="489" spans="1:2" s="60" customFormat="1" ht="11" x14ac:dyDescent="0.2">
      <c r="A489" s="62"/>
      <c r="B489" s="77"/>
    </row>
    <row r="490" spans="1:2" s="60" customFormat="1" ht="11" x14ac:dyDescent="0.2">
      <c r="A490" s="62"/>
      <c r="B490" s="77"/>
    </row>
    <row r="491" spans="1:2" s="60" customFormat="1" ht="11" x14ac:dyDescent="0.2">
      <c r="A491" s="62"/>
      <c r="B491" s="77"/>
    </row>
    <row r="492" spans="1:2" s="60" customFormat="1" ht="11" x14ac:dyDescent="0.2">
      <c r="A492" s="62"/>
      <c r="B492" s="77"/>
    </row>
    <row r="493" spans="1:2" s="60" customFormat="1" ht="11" x14ac:dyDescent="0.2">
      <c r="A493" s="62"/>
      <c r="B493" s="77"/>
    </row>
    <row r="494" spans="1:2" s="60" customFormat="1" ht="11" x14ac:dyDescent="0.2">
      <c r="A494" s="62"/>
      <c r="B494" s="77"/>
    </row>
    <row r="495" spans="1:2" s="60" customFormat="1" ht="11" x14ac:dyDescent="0.2">
      <c r="A495" s="62"/>
      <c r="B495" s="77"/>
    </row>
    <row r="496" spans="1:2" s="60" customFormat="1" ht="11" x14ac:dyDescent="0.2">
      <c r="A496" s="62"/>
      <c r="B496" s="77"/>
    </row>
    <row r="497" spans="1:2" s="60" customFormat="1" ht="11" x14ac:dyDescent="0.2">
      <c r="A497" s="62"/>
      <c r="B497" s="77"/>
    </row>
    <row r="498" spans="1:2" s="60" customFormat="1" ht="11" x14ac:dyDescent="0.2">
      <c r="A498" s="62"/>
      <c r="B498" s="77"/>
    </row>
    <row r="499" spans="1:2" s="60" customFormat="1" ht="11" x14ac:dyDescent="0.2">
      <c r="A499" s="62"/>
      <c r="B499" s="77"/>
    </row>
    <row r="500" spans="1:2" s="60" customFormat="1" ht="11" x14ac:dyDescent="0.2">
      <c r="A500" s="62"/>
      <c r="B500" s="77"/>
    </row>
    <row r="501" spans="1:2" s="60" customFormat="1" ht="11" x14ac:dyDescent="0.2">
      <c r="A501" s="62"/>
      <c r="B501" s="77"/>
    </row>
    <row r="502" spans="1:2" s="60" customFormat="1" ht="11" x14ac:dyDescent="0.2">
      <c r="A502" s="62"/>
      <c r="B502" s="77"/>
    </row>
    <row r="503" spans="1:2" s="60" customFormat="1" ht="11" x14ac:dyDescent="0.2">
      <c r="A503" s="62"/>
      <c r="B503" s="77"/>
    </row>
    <row r="504" spans="1:2" s="60" customFormat="1" ht="11" x14ac:dyDescent="0.2">
      <c r="A504" s="62"/>
      <c r="B504" s="77"/>
    </row>
    <row r="505" spans="1:2" s="60" customFormat="1" ht="11" x14ac:dyDescent="0.2">
      <c r="A505" s="62"/>
      <c r="B505" s="77"/>
    </row>
    <row r="506" spans="1:2" s="60" customFormat="1" ht="11" x14ac:dyDescent="0.2">
      <c r="A506" s="62"/>
      <c r="B506" s="77"/>
    </row>
    <row r="507" spans="1:2" s="60" customFormat="1" ht="11" x14ac:dyDescent="0.2">
      <c r="A507" s="62"/>
      <c r="B507" s="77"/>
    </row>
    <row r="508" spans="1:2" s="60" customFormat="1" ht="11" x14ac:dyDescent="0.2">
      <c r="A508" s="62"/>
      <c r="B508" s="77"/>
    </row>
    <row r="509" spans="1:2" s="60" customFormat="1" ht="11" x14ac:dyDescent="0.2">
      <c r="A509" s="62"/>
      <c r="B509" s="77"/>
    </row>
    <row r="510" spans="1:2" s="60" customFormat="1" ht="11" x14ac:dyDescent="0.2">
      <c r="A510" s="62"/>
      <c r="B510" s="77"/>
    </row>
    <row r="511" spans="1:2" s="60" customFormat="1" ht="11" x14ac:dyDescent="0.2">
      <c r="A511" s="62"/>
      <c r="B511" s="77"/>
    </row>
    <row r="512" spans="1:2" s="60" customFormat="1" ht="11" x14ac:dyDescent="0.2">
      <c r="A512" s="62"/>
      <c r="B512" s="77"/>
    </row>
    <row r="513" spans="1:2" s="60" customFormat="1" ht="11" x14ac:dyDescent="0.2">
      <c r="A513" s="62"/>
      <c r="B513" s="77"/>
    </row>
    <row r="514" spans="1:2" s="60" customFormat="1" ht="11" x14ac:dyDescent="0.2">
      <c r="A514" s="62"/>
      <c r="B514" s="77"/>
    </row>
    <row r="515" spans="1:2" s="60" customFormat="1" ht="11" x14ac:dyDescent="0.2">
      <c r="A515" s="62"/>
      <c r="B515" s="77"/>
    </row>
    <row r="516" spans="1:2" s="60" customFormat="1" ht="11" x14ac:dyDescent="0.2">
      <c r="A516" s="62"/>
      <c r="B516" s="77"/>
    </row>
    <row r="517" spans="1:2" s="60" customFormat="1" ht="11" x14ac:dyDescent="0.2">
      <c r="A517" s="62"/>
      <c r="B517" s="77"/>
    </row>
    <row r="518" spans="1:2" s="60" customFormat="1" ht="11" x14ac:dyDescent="0.2">
      <c r="A518" s="62"/>
      <c r="B518" s="77"/>
    </row>
    <row r="519" spans="1:2" s="60" customFormat="1" ht="11" x14ac:dyDescent="0.2">
      <c r="A519" s="62"/>
      <c r="B519" s="77"/>
    </row>
    <row r="520" spans="1:2" s="60" customFormat="1" ht="11" x14ac:dyDescent="0.2">
      <c r="A520" s="62"/>
      <c r="B520" s="77"/>
    </row>
    <row r="521" spans="1:2" s="60" customFormat="1" ht="11" x14ac:dyDescent="0.2">
      <c r="A521" s="62"/>
      <c r="B521" s="77"/>
    </row>
    <row r="522" spans="1:2" s="60" customFormat="1" ht="11" x14ac:dyDescent="0.2">
      <c r="A522" s="62"/>
      <c r="B522" s="77"/>
    </row>
    <row r="523" spans="1:2" s="60" customFormat="1" ht="11" x14ac:dyDescent="0.2">
      <c r="A523" s="62"/>
      <c r="B523" s="77"/>
    </row>
    <row r="524" spans="1:2" s="60" customFormat="1" ht="11" x14ac:dyDescent="0.2">
      <c r="A524" s="62"/>
      <c r="B524" s="77"/>
    </row>
    <row r="525" spans="1:2" s="60" customFormat="1" ht="11" x14ac:dyDescent="0.2">
      <c r="A525" s="62"/>
      <c r="B525" s="77"/>
    </row>
    <row r="526" spans="1:2" s="60" customFormat="1" ht="11" x14ac:dyDescent="0.2">
      <c r="A526" s="62"/>
      <c r="B526" s="77"/>
    </row>
    <row r="527" spans="1:2" s="60" customFormat="1" ht="11" x14ac:dyDescent="0.2">
      <c r="A527" s="62"/>
      <c r="B527" s="77"/>
    </row>
    <row r="528" spans="1:2" s="60" customFormat="1" ht="11" x14ac:dyDescent="0.2">
      <c r="A528" s="62"/>
      <c r="B528" s="77"/>
    </row>
    <row r="529" spans="1:2" s="60" customFormat="1" ht="11" x14ac:dyDescent="0.2">
      <c r="A529" s="62"/>
      <c r="B529" s="77"/>
    </row>
    <row r="530" spans="1:2" s="60" customFormat="1" ht="11" x14ac:dyDescent="0.2">
      <c r="A530" s="62"/>
      <c r="B530" s="77"/>
    </row>
    <row r="531" spans="1:2" s="60" customFormat="1" ht="11" x14ac:dyDescent="0.2">
      <c r="A531" s="62"/>
      <c r="B531" s="77"/>
    </row>
    <row r="532" spans="1:2" s="60" customFormat="1" ht="11" x14ac:dyDescent="0.2">
      <c r="A532" s="62"/>
      <c r="B532" s="77"/>
    </row>
    <row r="533" spans="1:2" s="60" customFormat="1" ht="11" x14ac:dyDescent="0.2">
      <c r="A533" s="62"/>
      <c r="B533" s="77"/>
    </row>
    <row r="534" spans="1:2" s="60" customFormat="1" ht="11" x14ac:dyDescent="0.2">
      <c r="A534" s="62"/>
      <c r="B534" s="77"/>
    </row>
    <row r="535" spans="1:2" s="60" customFormat="1" ht="11" x14ac:dyDescent="0.2">
      <c r="A535" s="62"/>
      <c r="B535" s="77"/>
    </row>
    <row r="536" spans="1:2" s="60" customFormat="1" ht="11" x14ac:dyDescent="0.2">
      <c r="A536" s="62"/>
      <c r="B536" s="77"/>
    </row>
    <row r="537" spans="1:2" s="60" customFormat="1" ht="11" x14ac:dyDescent="0.2">
      <c r="A537" s="62"/>
      <c r="B537" s="77"/>
    </row>
    <row r="538" spans="1:2" s="60" customFormat="1" ht="11" x14ac:dyDescent="0.2">
      <c r="A538" s="62"/>
      <c r="B538" s="77"/>
    </row>
    <row r="539" spans="1:2" s="60" customFormat="1" ht="11" x14ac:dyDescent="0.2">
      <c r="A539" s="62"/>
      <c r="B539" s="77"/>
    </row>
    <row r="540" spans="1:2" s="60" customFormat="1" ht="11" x14ac:dyDescent="0.2">
      <c r="A540" s="62"/>
      <c r="B540" s="77"/>
    </row>
    <row r="541" spans="1:2" s="60" customFormat="1" ht="11" x14ac:dyDescent="0.2">
      <c r="A541" s="62"/>
      <c r="B541" s="77"/>
    </row>
    <row r="542" spans="1:2" s="60" customFormat="1" ht="11" x14ac:dyDescent="0.2">
      <c r="A542" s="62"/>
      <c r="B542" s="77"/>
    </row>
    <row r="543" spans="1:2" s="60" customFormat="1" ht="11" x14ac:dyDescent="0.2">
      <c r="A543" s="62"/>
      <c r="B543" s="77"/>
    </row>
    <row r="544" spans="1:2" s="60" customFormat="1" ht="11" x14ac:dyDescent="0.2">
      <c r="A544" s="62"/>
      <c r="B544" s="77"/>
    </row>
    <row r="545" spans="1:2" s="60" customFormat="1" ht="11" x14ac:dyDescent="0.2">
      <c r="A545" s="62"/>
      <c r="B545" s="77"/>
    </row>
    <row r="546" spans="1:2" s="60" customFormat="1" ht="11" x14ac:dyDescent="0.2">
      <c r="A546" s="62"/>
      <c r="B546" s="77"/>
    </row>
    <row r="547" spans="1:2" s="60" customFormat="1" ht="11" x14ac:dyDescent="0.2">
      <c r="A547" s="62"/>
      <c r="B547" s="77"/>
    </row>
    <row r="548" spans="1:2" s="60" customFormat="1" ht="11" x14ac:dyDescent="0.2">
      <c r="A548" s="62"/>
      <c r="B548" s="77"/>
    </row>
    <row r="549" spans="1:2" s="60" customFormat="1" ht="11" x14ac:dyDescent="0.2">
      <c r="A549" s="62"/>
      <c r="B549" s="77"/>
    </row>
    <row r="550" spans="1:2" s="60" customFormat="1" ht="11" x14ac:dyDescent="0.2">
      <c r="A550" s="62"/>
      <c r="B550" s="77"/>
    </row>
    <row r="551" spans="1:2" s="60" customFormat="1" ht="11" x14ac:dyDescent="0.2">
      <c r="A551" s="62"/>
      <c r="B551" s="77"/>
    </row>
    <row r="552" spans="1:2" s="60" customFormat="1" ht="11" x14ac:dyDescent="0.2">
      <c r="A552" s="62"/>
      <c r="B552" s="77"/>
    </row>
    <row r="553" spans="1:2" s="60" customFormat="1" ht="11" x14ac:dyDescent="0.2">
      <c r="A553" s="62"/>
      <c r="B553" s="77"/>
    </row>
    <row r="554" spans="1:2" s="60" customFormat="1" ht="11" x14ac:dyDescent="0.2">
      <c r="A554" s="62"/>
      <c r="B554" s="77"/>
    </row>
    <row r="555" spans="1:2" s="60" customFormat="1" ht="11" x14ac:dyDescent="0.2">
      <c r="A555" s="62"/>
      <c r="B555" s="77"/>
    </row>
    <row r="556" spans="1:2" s="60" customFormat="1" ht="11" x14ac:dyDescent="0.2">
      <c r="A556" s="62"/>
      <c r="B556" s="77"/>
    </row>
    <row r="557" spans="1:2" s="60" customFormat="1" ht="11" x14ac:dyDescent="0.2">
      <c r="A557" s="62"/>
      <c r="B557" s="77"/>
    </row>
    <row r="558" spans="1:2" s="60" customFormat="1" ht="11" x14ac:dyDescent="0.2">
      <c r="A558" s="62"/>
      <c r="B558" s="77"/>
    </row>
    <row r="559" spans="1:2" s="60" customFormat="1" ht="11" x14ac:dyDescent="0.2">
      <c r="A559" s="62"/>
      <c r="B559" s="77"/>
    </row>
    <row r="560" spans="1:2" s="60" customFormat="1" ht="11" x14ac:dyDescent="0.2">
      <c r="A560" s="62"/>
      <c r="B560" s="77"/>
    </row>
    <row r="561" spans="1:2" s="60" customFormat="1" ht="11" x14ac:dyDescent="0.2">
      <c r="A561" s="62"/>
      <c r="B561" s="77"/>
    </row>
    <row r="562" spans="1:2" s="60" customFormat="1" ht="11" x14ac:dyDescent="0.2">
      <c r="A562" s="62"/>
      <c r="B562" s="77"/>
    </row>
    <row r="563" spans="1:2" s="60" customFormat="1" ht="11" x14ac:dyDescent="0.2">
      <c r="A563" s="62"/>
      <c r="B563" s="77"/>
    </row>
    <row r="564" spans="1:2" s="60" customFormat="1" ht="11" x14ac:dyDescent="0.2">
      <c r="A564" s="62"/>
      <c r="B564" s="77"/>
    </row>
    <row r="565" spans="1:2" s="60" customFormat="1" ht="11" x14ac:dyDescent="0.2">
      <c r="A565" s="62"/>
      <c r="B565" s="77"/>
    </row>
    <row r="566" spans="1:2" s="60" customFormat="1" ht="11" x14ac:dyDescent="0.2">
      <c r="A566" s="62"/>
      <c r="B566" s="77"/>
    </row>
    <row r="567" spans="1:2" s="60" customFormat="1" ht="11" x14ac:dyDescent="0.2">
      <c r="A567" s="62"/>
      <c r="B567" s="77"/>
    </row>
    <row r="568" spans="1:2" s="60" customFormat="1" ht="11" x14ac:dyDescent="0.2">
      <c r="A568" s="62"/>
      <c r="B568" s="77"/>
    </row>
    <row r="569" spans="1:2" s="60" customFormat="1" ht="11" x14ac:dyDescent="0.2">
      <c r="A569" s="62"/>
      <c r="B569" s="77"/>
    </row>
    <row r="570" spans="1:2" s="60" customFormat="1" ht="11" x14ac:dyDescent="0.2">
      <c r="A570" s="62"/>
      <c r="B570" s="77"/>
    </row>
    <row r="571" spans="1:2" s="60" customFormat="1" ht="11" x14ac:dyDescent="0.2">
      <c r="A571" s="62"/>
      <c r="B571" s="77"/>
    </row>
    <row r="572" spans="1:2" s="60" customFormat="1" ht="11" x14ac:dyDescent="0.2">
      <c r="A572" s="62"/>
      <c r="B572" s="77"/>
    </row>
    <row r="573" spans="1:2" s="60" customFormat="1" ht="11" x14ac:dyDescent="0.2">
      <c r="A573" s="62"/>
      <c r="B573" s="77"/>
    </row>
    <row r="574" spans="1:2" s="60" customFormat="1" ht="11" x14ac:dyDescent="0.2">
      <c r="A574" s="62"/>
      <c r="B574" s="77"/>
    </row>
    <row r="575" spans="1:2" s="60" customFormat="1" ht="11" x14ac:dyDescent="0.2">
      <c r="A575" s="62"/>
      <c r="B575" s="77"/>
    </row>
    <row r="576" spans="1:2" s="60" customFormat="1" ht="11" x14ac:dyDescent="0.2">
      <c r="A576" s="62"/>
      <c r="B576" s="77"/>
    </row>
    <row r="577" spans="1:2" s="60" customFormat="1" ht="11" x14ac:dyDescent="0.2">
      <c r="A577" s="62"/>
      <c r="B577" s="77"/>
    </row>
    <row r="578" spans="1:2" s="60" customFormat="1" ht="11" x14ac:dyDescent="0.2">
      <c r="A578" s="62"/>
      <c r="B578" s="77"/>
    </row>
    <row r="579" spans="1:2" s="60" customFormat="1" ht="11" x14ac:dyDescent="0.2">
      <c r="A579" s="62"/>
      <c r="B579" s="77"/>
    </row>
    <row r="580" spans="1:2" s="60" customFormat="1" ht="11" x14ac:dyDescent="0.2">
      <c r="A580" s="62"/>
      <c r="B580" s="77"/>
    </row>
    <row r="581" spans="1:2" s="60" customFormat="1" ht="11" x14ac:dyDescent="0.2">
      <c r="A581" s="62"/>
      <c r="B581" s="77"/>
    </row>
    <row r="582" spans="1:2" s="60" customFormat="1" ht="11" x14ac:dyDescent="0.2">
      <c r="A582" s="62"/>
      <c r="B582" s="77"/>
    </row>
    <row r="583" spans="1:2" s="60" customFormat="1" ht="11" x14ac:dyDescent="0.2">
      <c r="A583" s="62"/>
      <c r="B583" s="77"/>
    </row>
    <row r="584" spans="1:2" s="60" customFormat="1" ht="11" x14ac:dyDescent="0.2">
      <c r="A584" s="62"/>
      <c r="B584" s="77"/>
    </row>
    <row r="585" spans="1:2" s="60" customFormat="1" ht="11" x14ac:dyDescent="0.2">
      <c r="A585" s="62"/>
      <c r="B585" s="77"/>
    </row>
    <row r="586" spans="1:2" s="60" customFormat="1" ht="11" x14ac:dyDescent="0.2">
      <c r="A586" s="62"/>
      <c r="B586" s="77"/>
    </row>
    <row r="587" spans="1:2" s="60" customFormat="1" ht="11" x14ac:dyDescent="0.2">
      <c r="A587" s="62"/>
      <c r="B587" s="77"/>
    </row>
    <row r="588" spans="1:2" s="60" customFormat="1" ht="11" x14ac:dyDescent="0.2">
      <c r="A588" s="62"/>
      <c r="B588" s="77"/>
    </row>
    <row r="589" spans="1:2" s="60" customFormat="1" ht="11" x14ac:dyDescent="0.2">
      <c r="A589" s="62"/>
      <c r="B589" s="77"/>
    </row>
    <row r="590" spans="1:2" s="60" customFormat="1" ht="11" x14ac:dyDescent="0.2">
      <c r="A590" s="62"/>
      <c r="B590" s="77"/>
    </row>
    <row r="591" spans="1:2" s="60" customFormat="1" ht="11" x14ac:dyDescent="0.2">
      <c r="A591" s="62"/>
      <c r="B591" s="77"/>
    </row>
    <row r="592" spans="1:2" s="60" customFormat="1" ht="11" x14ac:dyDescent="0.2">
      <c r="A592" s="62"/>
      <c r="B592" s="77"/>
    </row>
    <row r="593" spans="1:2" s="60" customFormat="1" ht="11" x14ac:dyDescent="0.2">
      <c r="A593" s="62"/>
      <c r="B593" s="77"/>
    </row>
    <row r="594" spans="1:2" s="60" customFormat="1" ht="11" x14ac:dyDescent="0.2">
      <c r="A594" s="62"/>
      <c r="B594" s="77"/>
    </row>
    <row r="595" spans="1:2" s="60" customFormat="1" ht="11" x14ac:dyDescent="0.2">
      <c r="A595" s="62"/>
      <c r="B595" s="77"/>
    </row>
    <row r="596" spans="1:2" s="60" customFormat="1" ht="11" x14ac:dyDescent="0.2">
      <c r="A596" s="62"/>
      <c r="B596" s="77"/>
    </row>
    <row r="597" spans="1:2" s="60" customFormat="1" ht="11" x14ac:dyDescent="0.2">
      <c r="A597" s="62"/>
      <c r="B597" s="77"/>
    </row>
    <row r="598" spans="1:2" s="60" customFormat="1" ht="11" x14ac:dyDescent="0.2">
      <c r="A598" s="62"/>
      <c r="B598" s="77"/>
    </row>
    <row r="599" spans="1:2" s="60" customFormat="1" ht="11" x14ac:dyDescent="0.2">
      <c r="A599" s="62"/>
      <c r="B599" s="77"/>
    </row>
    <row r="600" spans="1:2" s="60" customFormat="1" ht="11" x14ac:dyDescent="0.2">
      <c r="A600" s="62"/>
      <c r="B600" s="77"/>
    </row>
    <row r="601" spans="1:2" s="60" customFormat="1" ht="11" x14ac:dyDescent="0.2">
      <c r="A601" s="62"/>
      <c r="B601" s="77"/>
    </row>
    <row r="602" spans="1:2" s="60" customFormat="1" ht="11" x14ac:dyDescent="0.2">
      <c r="A602" s="62"/>
      <c r="B602" s="77"/>
    </row>
    <row r="603" spans="1:2" s="60" customFormat="1" ht="11" x14ac:dyDescent="0.2">
      <c r="A603" s="62"/>
      <c r="B603" s="77"/>
    </row>
    <row r="604" spans="1:2" s="60" customFormat="1" ht="11" x14ac:dyDescent="0.2">
      <c r="A604" s="62"/>
      <c r="B604" s="77"/>
    </row>
    <row r="605" spans="1:2" s="60" customFormat="1" ht="11" x14ac:dyDescent="0.2">
      <c r="A605" s="62"/>
      <c r="B605" s="77"/>
    </row>
    <row r="606" spans="1:2" s="60" customFormat="1" ht="11" x14ac:dyDescent="0.2">
      <c r="A606" s="62"/>
      <c r="B606" s="77"/>
    </row>
    <row r="607" spans="1:2" s="60" customFormat="1" ht="11" x14ac:dyDescent="0.2">
      <c r="A607" s="62"/>
      <c r="B607" s="77"/>
    </row>
    <row r="608" spans="1:2" s="60" customFormat="1" ht="11" x14ac:dyDescent="0.2">
      <c r="A608" s="62"/>
      <c r="B608" s="77"/>
    </row>
    <row r="609" spans="1:2" s="60" customFormat="1" ht="11" x14ac:dyDescent="0.2">
      <c r="A609" s="62"/>
      <c r="B609" s="77"/>
    </row>
    <row r="610" spans="1:2" s="60" customFormat="1" ht="11" x14ac:dyDescent="0.2">
      <c r="A610" s="62"/>
      <c r="B610" s="77"/>
    </row>
    <row r="611" spans="1:2" s="60" customFormat="1" ht="11" x14ac:dyDescent="0.2">
      <c r="A611" s="62"/>
      <c r="B611" s="77"/>
    </row>
    <row r="612" spans="1:2" s="60" customFormat="1" ht="11" x14ac:dyDescent="0.2">
      <c r="A612" s="62"/>
      <c r="B612" s="77"/>
    </row>
    <row r="613" spans="1:2" s="60" customFormat="1" ht="11" x14ac:dyDescent="0.2">
      <c r="A613" s="62"/>
      <c r="B613" s="77"/>
    </row>
    <row r="614" spans="1:2" s="60" customFormat="1" ht="11" x14ac:dyDescent="0.2">
      <c r="A614" s="62"/>
      <c r="B614" s="77"/>
    </row>
    <row r="615" spans="1:2" s="60" customFormat="1" ht="11" x14ac:dyDescent="0.2">
      <c r="A615" s="62"/>
      <c r="B615" s="77"/>
    </row>
    <row r="616" spans="1:2" s="60" customFormat="1" ht="11" x14ac:dyDescent="0.2">
      <c r="A616" s="62"/>
      <c r="B616" s="77"/>
    </row>
    <row r="617" spans="1:2" s="60" customFormat="1" ht="11" x14ac:dyDescent="0.2">
      <c r="A617" s="62"/>
      <c r="B617" s="77"/>
    </row>
    <row r="618" spans="1:2" s="60" customFormat="1" ht="11" x14ac:dyDescent="0.2">
      <c r="A618" s="62"/>
      <c r="B618" s="77"/>
    </row>
    <row r="619" spans="1:2" s="60" customFormat="1" ht="11" x14ac:dyDescent="0.2">
      <c r="A619" s="62"/>
      <c r="B619" s="77"/>
    </row>
    <row r="620" spans="1:2" s="60" customFormat="1" ht="11" x14ac:dyDescent="0.2">
      <c r="A620" s="62"/>
      <c r="B620" s="77"/>
    </row>
    <row r="621" spans="1:2" s="60" customFormat="1" ht="11" x14ac:dyDescent="0.2">
      <c r="A621" s="62"/>
      <c r="B621" s="77"/>
    </row>
    <row r="622" spans="1:2" s="60" customFormat="1" ht="11" x14ac:dyDescent="0.2">
      <c r="A622" s="62"/>
      <c r="B622" s="77"/>
    </row>
    <row r="623" spans="1:2" s="60" customFormat="1" ht="11" x14ac:dyDescent="0.2">
      <c r="A623" s="62"/>
      <c r="B623" s="77"/>
    </row>
    <row r="624" spans="1:2" s="60" customFormat="1" ht="11" x14ac:dyDescent="0.2">
      <c r="A624" s="62"/>
      <c r="B624" s="77"/>
    </row>
    <row r="625" spans="1:2" s="60" customFormat="1" ht="11" x14ac:dyDescent="0.2">
      <c r="A625" s="62"/>
      <c r="B625" s="77"/>
    </row>
    <row r="626" spans="1:2" s="60" customFormat="1" ht="11" x14ac:dyDescent="0.2">
      <c r="A626" s="62"/>
      <c r="B626" s="77"/>
    </row>
    <row r="627" spans="1:2" s="60" customFormat="1" ht="11" x14ac:dyDescent="0.2">
      <c r="A627" s="62"/>
      <c r="B627" s="77"/>
    </row>
    <row r="628" spans="1:2" s="60" customFormat="1" ht="11" x14ac:dyDescent="0.2">
      <c r="A628" s="62"/>
      <c r="B628" s="77"/>
    </row>
    <row r="629" spans="1:2" s="60" customFormat="1" ht="11" x14ac:dyDescent="0.2">
      <c r="A629" s="62"/>
      <c r="B629" s="77"/>
    </row>
    <row r="630" spans="1:2" s="60" customFormat="1" ht="11" x14ac:dyDescent="0.2">
      <c r="A630" s="62"/>
      <c r="B630" s="77"/>
    </row>
    <row r="631" spans="1:2" s="60" customFormat="1" ht="11" x14ac:dyDescent="0.2">
      <c r="A631" s="62"/>
      <c r="B631" s="77"/>
    </row>
    <row r="632" spans="1:2" s="60" customFormat="1" ht="11" x14ac:dyDescent="0.2">
      <c r="A632" s="62"/>
      <c r="B632" s="77"/>
    </row>
    <row r="633" spans="1:2" s="60" customFormat="1" ht="11" x14ac:dyDescent="0.2">
      <c r="A633" s="62"/>
      <c r="B633" s="77"/>
    </row>
    <row r="634" spans="1:2" s="60" customFormat="1" ht="11" x14ac:dyDescent="0.2">
      <c r="A634" s="62"/>
      <c r="B634" s="77"/>
    </row>
    <row r="635" spans="1:2" s="60" customFormat="1" ht="11" x14ac:dyDescent="0.2">
      <c r="A635" s="62"/>
      <c r="B635" s="77"/>
    </row>
    <row r="636" spans="1:2" s="60" customFormat="1" ht="11" x14ac:dyDescent="0.2">
      <c r="A636" s="62"/>
      <c r="B636" s="77"/>
    </row>
    <row r="637" spans="1:2" s="60" customFormat="1" ht="11" x14ac:dyDescent="0.2">
      <c r="A637" s="62"/>
      <c r="B637" s="77"/>
    </row>
    <row r="638" spans="1:2" s="60" customFormat="1" ht="11" x14ac:dyDescent="0.2">
      <c r="A638" s="62"/>
      <c r="B638" s="77"/>
    </row>
    <row r="639" spans="1:2" s="60" customFormat="1" ht="11" x14ac:dyDescent="0.2">
      <c r="A639" s="62"/>
      <c r="B639" s="77"/>
    </row>
    <row r="640" spans="1:2" s="60" customFormat="1" ht="11" x14ac:dyDescent="0.2">
      <c r="A640" s="62"/>
      <c r="B640" s="77"/>
    </row>
    <row r="641" spans="1:2" s="60" customFormat="1" ht="11" x14ac:dyDescent="0.2">
      <c r="A641" s="62"/>
      <c r="B641" s="77"/>
    </row>
    <row r="642" spans="1:2" s="60" customFormat="1" ht="11" x14ac:dyDescent="0.2">
      <c r="A642" s="62"/>
      <c r="B642" s="77"/>
    </row>
    <row r="643" spans="1:2" s="60" customFormat="1" ht="11" x14ac:dyDescent="0.2">
      <c r="A643" s="62"/>
      <c r="B643" s="77"/>
    </row>
    <row r="644" spans="1:2" s="60" customFormat="1" ht="11" x14ac:dyDescent="0.2">
      <c r="A644" s="62"/>
      <c r="B644" s="77"/>
    </row>
    <row r="645" spans="1:2" s="60" customFormat="1" ht="11" x14ac:dyDescent="0.2">
      <c r="A645" s="62"/>
      <c r="B645" s="77"/>
    </row>
    <row r="646" spans="1:2" s="60" customFormat="1" ht="11" x14ac:dyDescent="0.2">
      <c r="A646" s="62"/>
      <c r="B646" s="77"/>
    </row>
    <row r="647" spans="1:2" s="60" customFormat="1" ht="11" x14ac:dyDescent="0.2">
      <c r="A647" s="62"/>
      <c r="B647" s="77"/>
    </row>
    <row r="648" spans="1:2" s="60" customFormat="1" ht="11" x14ac:dyDescent="0.2">
      <c r="A648" s="62"/>
      <c r="B648" s="77"/>
    </row>
    <row r="649" spans="1:2" s="60" customFormat="1" ht="11" x14ac:dyDescent="0.2">
      <c r="A649" s="62"/>
      <c r="B649" s="77"/>
    </row>
    <row r="650" spans="1:2" s="60" customFormat="1" ht="11" x14ac:dyDescent="0.2">
      <c r="A650" s="62"/>
      <c r="B650" s="77"/>
    </row>
    <row r="651" spans="1:2" s="60" customFormat="1" ht="11" x14ac:dyDescent="0.2">
      <c r="A651" s="62"/>
      <c r="B651" s="77"/>
    </row>
    <row r="652" spans="1:2" s="60" customFormat="1" ht="11" x14ac:dyDescent="0.2">
      <c r="A652" s="62"/>
      <c r="B652" s="77"/>
    </row>
    <row r="653" spans="1:2" s="60" customFormat="1" ht="11" x14ac:dyDescent="0.2">
      <c r="A653" s="62"/>
      <c r="B653" s="77"/>
    </row>
    <row r="654" spans="1:2" s="60" customFormat="1" ht="11" x14ac:dyDescent="0.2">
      <c r="A654" s="62"/>
      <c r="B654" s="77"/>
    </row>
    <row r="655" spans="1:2" s="60" customFormat="1" ht="11" x14ac:dyDescent="0.2">
      <c r="A655" s="62"/>
      <c r="B655" s="77"/>
    </row>
    <row r="656" spans="1:2" s="60" customFormat="1" ht="11" x14ac:dyDescent="0.2">
      <c r="A656" s="62"/>
      <c r="B656" s="77"/>
    </row>
    <row r="657" spans="1:2" s="60" customFormat="1" ht="11" x14ac:dyDescent="0.2">
      <c r="A657" s="62"/>
      <c r="B657" s="77"/>
    </row>
    <row r="658" spans="1:2" s="60" customFormat="1" ht="11" x14ac:dyDescent="0.2">
      <c r="A658" s="62"/>
      <c r="B658" s="77"/>
    </row>
    <row r="659" spans="1:2" s="60" customFormat="1" ht="11" x14ac:dyDescent="0.2">
      <c r="A659" s="62"/>
      <c r="B659" s="77"/>
    </row>
    <row r="660" spans="1:2" s="60" customFormat="1" ht="11" x14ac:dyDescent="0.2">
      <c r="A660" s="62"/>
      <c r="B660" s="77"/>
    </row>
    <row r="661" spans="1:2" s="60" customFormat="1" ht="11" x14ac:dyDescent="0.2">
      <c r="A661" s="62"/>
      <c r="B661" s="77"/>
    </row>
    <row r="662" spans="1:2" s="60" customFormat="1" ht="11" x14ac:dyDescent="0.2">
      <c r="A662" s="62"/>
      <c r="B662" s="77"/>
    </row>
    <row r="663" spans="1:2" s="60" customFormat="1" ht="11" x14ac:dyDescent="0.2">
      <c r="A663" s="62"/>
      <c r="B663" s="77"/>
    </row>
    <row r="664" spans="1:2" s="60" customFormat="1" ht="11" x14ac:dyDescent="0.2">
      <c r="A664" s="62"/>
      <c r="B664" s="77"/>
    </row>
    <row r="665" spans="1:2" s="60" customFormat="1" ht="11" x14ac:dyDescent="0.2">
      <c r="A665" s="62"/>
      <c r="B665" s="77"/>
    </row>
    <row r="666" spans="1:2" s="60" customFormat="1" ht="11" x14ac:dyDescent="0.2">
      <c r="A666" s="62"/>
      <c r="B666" s="77"/>
    </row>
    <row r="667" spans="1:2" s="60" customFormat="1" ht="11" x14ac:dyDescent="0.2">
      <c r="A667" s="62"/>
      <c r="B667" s="77"/>
    </row>
    <row r="668" spans="1:2" s="60" customFormat="1" ht="11" x14ac:dyDescent="0.2">
      <c r="A668" s="62"/>
      <c r="B668" s="77"/>
    </row>
    <row r="669" spans="1:2" s="60" customFormat="1" ht="11" x14ac:dyDescent="0.2">
      <c r="A669" s="62"/>
      <c r="B669" s="77"/>
    </row>
    <row r="670" spans="1:2" s="60" customFormat="1" ht="11" x14ac:dyDescent="0.2">
      <c r="A670" s="62"/>
      <c r="B670" s="77"/>
    </row>
    <row r="671" spans="1:2" s="60" customFormat="1" ht="11" x14ac:dyDescent="0.2">
      <c r="A671" s="62"/>
      <c r="B671" s="77"/>
    </row>
    <row r="672" spans="1:2" s="60" customFormat="1" ht="11" x14ac:dyDescent="0.2">
      <c r="A672" s="62"/>
      <c r="B672" s="77"/>
    </row>
    <row r="673" spans="1:2" s="60" customFormat="1" ht="11" x14ac:dyDescent="0.2">
      <c r="A673" s="62"/>
      <c r="B673" s="77"/>
    </row>
    <row r="674" spans="1:2" s="60" customFormat="1" ht="11" x14ac:dyDescent="0.2">
      <c r="A674" s="62"/>
      <c r="B674" s="77"/>
    </row>
    <row r="675" spans="1:2" s="60" customFormat="1" ht="11" x14ac:dyDescent="0.2">
      <c r="A675" s="62"/>
      <c r="B675" s="77"/>
    </row>
    <row r="676" spans="1:2" s="60" customFormat="1" ht="11" x14ac:dyDescent="0.2">
      <c r="A676" s="62"/>
      <c r="B676" s="77"/>
    </row>
    <row r="677" spans="1:2" s="60" customFormat="1" ht="11" x14ac:dyDescent="0.2">
      <c r="A677" s="62"/>
      <c r="B677" s="77"/>
    </row>
    <row r="678" spans="1:2" s="60" customFormat="1" ht="11" x14ac:dyDescent="0.2">
      <c r="A678" s="62"/>
      <c r="B678" s="77"/>
    </row>
    <row r="679" spans="1:2" s="60" customFormat="1" ht="11" x14ac:dyDescent="0.2">
      <c r="A679" s="62"/>
      <c r="B679" s="77"/>
    </row>
    <row r="680" spans="1:2" s="60" customFormat="1" ht="11" x14ac:dyDescent="0.2">
      <c r="A680" s="62"/>
      <c r="B680" s="77"/>
    </row>
    <row r="681" spans="1:2" s="60" customFormat="1" ht="11" x14ac:dyDescent="0.2">
      <c r="A681" s="62"/>
      <c r="B681" s="77"/>
    </row>
    <row r="682" spans="1:2" s="60" customFormat="1" ht="11" x14ac:dyDescent="0.2">
      <c r="A682" s="62"/>
      <c r="B682" s="77"/>
    </row>
    <row r="683" spans="1:2" s="60" customFormat="1" ht="11" x14ac:dyDescent="0.2">
      <c r="A683" s="62"/>
      <c r="B683" s="77"/>
    </row>
    <row r="684" spans="1:2" s="60" customFormat="1" ht="11" x14ac:dyDescent="0.2">
      <c r="A684" s="62"/>
      <c r="B684" s="77"/>
    </row>
    <row r="685" spans="1:2" s="60" customFormat="1" ht="11" x14ac:dyDescent="0.2">
      <c r="A685" s="62"/>
      <c r="B685" s="77"/>
    </row>
    <row r="686" spans="1:2" s="60" customFormat="1" ht="11" x14ac:dyDescent="0.2">
      <c r="A686" s="62"/>
      <c r="B686" s="77"/>
    </row>
    <row r="687" spans="1:2" s="60" customFormat="1" ht="11" x14ac:dyDescent="0.2">
      <c r="A687" s="62"/>
      <c r="B687" s="77"/>
    </row>
    <row r="688" spans="1:2" s="60" customFormat="1" ht="11" x14ac:dyDescent="0.2">
      <c r="A688" s="62"/>
      <c r="B688" s="77"/>
    </row>
    <row r="689" spans="1:2" s="60" customFormat="1" ht="11" x14ac:dyDescent="0.2">
      <c r="A689" s="62"/>
      <c r="B689" s="77"/>
    </row>
    <row r="690" spans="1:2" s="60" customFormat="1" ht="11" x14ac:dyDescent="0.2">
      <c r="A690" s="62"/>
      <c r="B690" s="77"/>
    </row>
    <row r="691" spans="1:2" s="60" customFormat="1" ht="11" x14ac:dyDescent="0.2">
      <c r="A691" s="62"/>
      <c r="B691" s="77"/>
    </row>
    <row r="692" spans="1:2" s="60" customFormat="1" ht="11" x14ac:dyDescent="0.2">
      <c r="A692" s="62"/>
      <c r="B692" s="77"/>
    </row>
    <row r="693" spans="1:2" s="60" customFormat="1" ht="11" x14ac:dyDescent="0.2">
      <c r="A693" s="62"/>
      <c r="B693" s="77"/>
    </row>
    <row r="694" spans="1:2" s="60" customFormat="1" ht="11" x14ac:dyDescent="0.2">
      <c r="A694" s="62"/>
      <c r="B694" s="77"/>
    </row>
    <row r="695" spans="1:2" s="60" customFormat="1" ht="11" x14ac:dyDescent="0.2">
      <c r="A695" s="62"/>
      <c r="B695" s="77"/>
    </row>
    <row r="696" spans="1:2" s="60" customFormat="1" ht="11" x14ac:dyDescent="0.2">
      <c r="A696" s="62"/>
      <c r="B696" s="77"/>
    </row>
    <row r="697" spans="1:2" s="60" customFormat="1" ht="11" x14ac:dyDescent="0.2">
      <c r="A697" s="62"/>
      <c r="B697" s="77"/>
    </row>
  </sheetData>
  <mergeCells count="9">
    <mergeCell ref="P2:Q2"/>
    <mergeCell ref="R2:S2"/>
    <mergeCell ref="T2:V2"/>
    <mergeCell ref="C2:D2"/>
    <mergeCell ref="E2:F2"/>
    <mergeCell ref="G2:H2"/>
    <mergeCell ref="I2:J2"/>
    <mergeCell ref="L2:M2"/>
    <mergeCell ref="N2:O2"/>
  </mergeCells>
  <conditionalFormatting sqref="U6:U18">
    <cfRule type="cellIs" dxfId="5" priority="5" operator="lessThanOrEqual">
      <formula>7</formula>
    </cfRule>
  </conditionalFormatting>
  <conditionalFormatting sqref="V6:V18">
    <cfRule type="cellIs" dxfId="4" priority="4" operator="lessThanOrEqual">
      <formula>-3</formula>
    </cfRule>
  </conditionalFormatting>
  <conditionalFormatting sqref="P6:T18 A6:K18">
    <cfRule type="expression" dxfId="3" priority="3">
      <formula>"И(Q6=&lt;7;R6=&lt;-3)"</formula>
    </cfRule>
  </conditionalFormatting>
  <conditionalFormatting sqref="L6:M18">
    <cfRule type="expression" dxfId="2" priority="2">
      <formula>"И(Q6=&lt;7;R6=&lt;-3)"</formula>
    </cfRule>
  </conditionalFormatting>
  <conditionalFormatting sqref="N6:O18">
    <cfRule type="expression" dxfId="1" priority="1">
      <formula>"И(Q6=&lt;7;R6=&lt;-3)"</formula>
    </cfRule>
  </conditionalFormatting>
  <dataValidations count="1">
    <dataValidation type="list" allowBlank="1" showInputMessage="1" showErrorMessage="1" sqref="B6:B18" xr:uid="{00000000-0002-0000-0200-000000000000}">
      <formula1>продукт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Ошибка!" error="Такого наименования нет в справочнике готовой продукции. Если это !новая! позиция, обновите справочник." xr:uid="{00000000-0002-0000-0200-000001000000}">
          <x14:formula1>
            <xm:f>'Справочник ГП'!$B$4:$B$23</xm:f>
          </x14:formula1>
          <xm:sqref>B6:B18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tabColor theme="8" tint="0.59999389629810485"/>
  </sheetPr>
  <dimension ref="A1:M184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K15" sqref="K15"/>
    </sheetView>
  </sheetViews>
  <sheetFormatPr baseColWidth="10" defaultColWidth="9.1640625" defaultRowHeight="14" x14ac:dyDescent="0.2"/>
  <cols>
    <col min="1" max="1" width="56.1640625" style="15" customWidth="1"/>
    <col min="2" max="2" width="30.5" style="89" customWidth="1"/>
    <col min="3" max="3" width="7.83203125" style="23" customWidth="1"/>
    <col min="4" max="4" width="12" style="15" customWidth="1"/>
    <col min="5" max="5" width="12.5" style="15" customWidth="1"/>
    <col min="6" max="6" width="12.1640625" style="15" customWidth="1"/>
    <col min="7" max="7" width="11.83203125" style="15" customWidth="1"/>
    <col min="8" max="8" width="11.1640625" style="15" customWidth="1"/>
    <col min="9" max="11" width="14.1640625" style="15" customWidth="1"/>
    <col min="12" max="13" width="13.5" style="15" customWidth="1"/>
    <col min="14" max="16384" width="9.1640625" style="15"/>
  </cols>
  <sheetData>
    <row r="1" spans="1:13" s="8" customFormat="1" ht="16" x14ac:dyDescent="0.2">
      <c r="A1" s="83" t="s">
        <v>96</v>
      </c>
      <c r="B1" s="84"/>
      <c r="C1" s="7"/>
    </row>
    <row r="2" spans="1:13" ht="12.75" customHeight="1" x14ac:dyDescent="0.2">
      <c r="B2" s="85"/>
      <c r="D2" s="86" t="s">
        <v>120</v>
      </c>
      <c r="E2" s="87"/>
      <c r="F2" s="87"/>
      <c r="G2" s="87"/>
      <c r="H2" s="87"/>
      <c r="I2" s="86" t="s">
        <v>132</v>
      </c>
      <c r="J2" s="87"/>
      <c r="K2" s="87"/>
      <c r="L2" s="87"/>
      <c r="M2" s="87"/>
    </row>
    <row r="3" spans="1:13" s="89" customFormat="1" ht="45" x14ac:dyDescent="0.2">
      <c r="A3" s="88" t="s">
        <v>119</v>
      </c>
      <c r="B3" s="88" t="s">
        <v>16</v>
      </c>
      <c r="C3" s="88" t="s">
        <v>17</v>
      </c>
      <c r="D3" s="88" t="s">
        <v>18</v>
      </c>
      <c r="E3" s="88" t="s">
        <v>100</v>
      </c>
      <c r="F3" s="88" t="s">
        <v>130</v>
      </c>
      <c r="G3" s="88" t="s">
        <v>129</v>
      </c>
      <c r="H3" s="88" t="s">
        <v>121</v>
      </c>
      <c r="I3" s="88" t="s">
        <v>133</v>
      </c>
      <c r="J3" s="88" t="s">
        <v>134</v>
      </c>
      <c r="K3" s="88" t="s">
        <v>135</v>
      </c>
      <c r="L3" s="88" t="s">
        <v>136</v>
      </c>
      <c r="M3" s="88" t="s">
        <v>137</v>
      </c>
    </row>
    <row r="4" spans="1:13" ht="15" x14ac:dyDescent="0.2">
      <c r="A4" s="90" t="s">
        <v>2</v>
      </c>
      <c r="B4" s="91" t="s">
        <v>65</v>
      </c>
      <c r="C4" s="11" t="s">
        <v>19</v>
      </c>
      <c r="D4" s="12">
        <v>1</v>
      </c>
      <c r="E4" s="12">
        <f>D4*0.05</f>
        <v>0.05</v>
      </c>
      <c r="F4" s="12">
        <f>(D4+E4)/20</f>
        <v>5.2500000000000005E-2</v>
      </c>
      <c r="G4" s="92">
        <f>SUMIF('Стоимость сырья'!A:A,B4,'Стоимость сырья'!E:E)*(D4+E4)</f>
        <v>441</v>
      </c>
      <c r="H4" s="92">
        <f>G4/20</f>
        <v>22.05</v>
      </c>
      <c r="I4" s="93">
        <v>0.9</v>
      </c>
      <c r="J4" s="93">
        <f>I4*0.05</f>
        <v>4.5000000000000005E-2</v>
      </c>
      <c r="K4" s="12">
        <f>(I4+J4)/20</f>
        <v>4.725E-2</v>
      </c>
      <c r="L4" s="92">
        <f>SUMIF('Стоимость сырья'!A:A,B4,'Стоимость сырья'!G:G)*(I4+J4)</f>
        <v>428.33448000000004</v>
      </c>
      <c r="M4" s="92">
        <f>L4/20</f>
        <v>21.416724000000002</v>
      </c>
    </row>
    <row r="5" spans="1:13" ht="15" x14ac:dyDescent="0.2">
      <c r="A5" s="90" t="s">
        <v>2</v>
      </c>
      <c r="B5" s="91" t="s">
        <v>82</v>
      </c>
      <c r="C5" s="11" t="s">
        <v>19</v>
      </c>
      <c r="D5" s="12">
        <v>0.03</v>
      </c>
      <c r="E5" s="12">
        <f t="shared" ref="E5:E13" si="0">D5*0.05</f>
        <v>1.5E-3</v>
      </c>
      <c r="F5" s="12">
        <f t="shared" ref="F5:F68" si="1">(D5+E5)/20</f>
        <v>1.575E-3</v>
      </c>
      <c r="G5" s="92">
        <f>SUMIF('Стоимость сырья'!A:A,B5,'Стоимость сырья'!E:E)*(D5+E5)</f>
        <v>12.978</v>
      </c>
      <c r="H5" s="92">
        <f t="shared" ref="H5:H68" si="2">G5/20</f>
        <v>0.64890000000000003</v>
      </c>
      <c r="I5" s="93">
        <v>3.5099999999999999E-2</v>
      </c>
      <c r="J5" s="93">
        <f t="shared" ref="J5:J13" si="3">I5*0.05</f>
        <v>1.755E-3</v>
      </c>
      <c r="K5" s="12">
        <f t="shared" ref="K5:K68" si="4">(I5+J5)/20</f>
        <v>1.84275E-3</v>
      </c>
      <c r="L5" s="92">
        <f>SUMIF('Стоимость сырья'!A:A,B5,'Стоимость сырья'!G:G)*(I5+J5)</f>
        <v>15.479099999999999</v>
      </c>
      <c r="M5" s="92">
        <f t="shared" ref="M5:M68" si="5">L5/20</f>
        <v>0.77395499999999995</v>
      </c>
    </row>
    <row r="6" spans="1:13" ht="15" x14ac:dyDescent="0.2">
      <c r="A6" s="90" t="s">
        <v>2</v>
      </c>
      <c r="B6" s="91" t="s">
        <v>83</v>
      </c>
      <c r="C6" s="11" t="s">
        <v>19</v>
      </c>
      <c r="D6" s="12">
        <v>2.7400000000000001E-2</v>
      </c>
      <c r="E6" s="12">
        <f t="shared" si="0"/>
        <v>1.3700000000000001E-3</v>
      </c>
      <c r="F6" s="12">
        <f t="shared" si="1"/>
        <v>1.4385000000000001E-3</v>
      </c>
      <c r="G6" s="92">
        <f>SUMIF('Стоимость сырья'!A:A,B6,'Стоимость сырья'!E:E)*(D6+E6)</f>
        <v>66.314850000000007</v>
      </c>
      <c r="H6" s="92">
        <f t="shared" si="2"/>
        <v>3.3157425000000003</v>
      </c>
      <c r="I6" s="93">
        <v>2.7400000000000001E-2</v>
      </c>
      <c r="J6" s="93">
        <f t="shared" si="3"/>
        <v>1.3700000000000001E-3</v>
      </c>
      <c r="K6" s="12">
        <f t="shared" si="4"/>
        <v>1.4385000000000001E-3</v>
      </c>
      <c r="L6" s="92">
        <f>SUMIF('Стоимость сырья'!A:A,B6,'Стоимость сырья'!G:G)*(I6+J6)</f>
        <v>66.171000000000006</v>
      </c>
      <c r="M6" s="92">
        <f t="shared" si="5"/>
        <v>3.3085500000000003</v>
      </c>
    </row>
    <row r="7" spans="1:13" ht="15" x14ac:dyDescent="0.2">
      <c r="A7" s="90" t="s">
        <v>2</v>
      </c>
      <c r="B7" s="91" t="s">
        <v>72</v>
      </c>
      <c r="C7" s="11" t="s">
        <v>19</v>
      </c>
      <c r="D7" s="12">
        <v>1.5800000000000002E-2</v>
      </c>
      <c r="E7" s="12">
        <f t="shared" si="0"/>
        <v>7.9000000000000012E-4</v>
      </c>
      <c r="F7" s="12">
        <f t="shared" si="1"/>
        <v>8.2950000000000005E-4</v>
      </c>
      <c r="G7" s="92">
        <f>SUMIF('Стоимость сырья'!A:A,B7,'Стоимость сырья'!E:E)*(D7+E7)</f>
        <v>14.1015</v>
      </c>
      <c r="H7" s="92">
        <f t="shared" si="2"/>
        <v>0.70507500000000001</v>
      </c>
      <c r="I7" s="93">
        <v>1.54E-2</v>
      </c>
      <c r="J7" s="93">
        <f t="shared" si="3"/>
        <v>7.7000000000000007E-4</v>
      </c>
      <c r="K7" s="12">
        <f t="shared" si="4"/>
        <v>8.0849999999999997E-4</v>
      </c>
      <c r="L7" s="92">
        <f>SUMIF('Стоимость сырья'!A:A,B7,'Стоимость сырья'!G:G)*(I7+J7)</f>
        <v>13.7445</v>
      </c>
      <c r="M7" s="92">
        <f t="shared" si="5"/>
        <v>0.68722499999999997</v>
      </c>
    </row>
    <row r="8" spans="1:13" ht="15" x14ac:dyDescent="0.2">
      <c r="A8" s="90" t="s">
        <v>2</v>
      </c>
      <c r="B8" s="91" t="s">
        <v>71</v>
      </c>
      <c r="C8" s="11" t="s">
        <v>19</v>
      </c>
      <c r="D8" s="12">
        <v>5.8200000000000002E-2</v>
      </c>
      <c r="E8" s="12">
        <f t="shared" si="0"/>
        <v>2.9100000000000003E-3</v>
      </c>
      <c r="F8" s="12">
        <f t="shared" si="1"/>
        <v>3.0555000000000001E-3</v>
      </c>
      <c r="G8" s="92">
        <f>SUMIF('Стоимость сырья'!A:A,B8,'Стоимость сырья'!E:E)*(D8+E8)</f>
        <v>16.071930000000002</v>
      </c>
      <c r="H8" s="92">
        <f t="shared" si="2"/>
        <v>0.80359650000000005</v>
      </c>
      <c r="I8" s="93">
        <v>5.8299999999999998E-2</v>
      </c>
      <c r="J8" s="93">
        <f t="shared" si="3"/>
        <v>2.9150000000000001E-3</v>
      </c>
      <c r="K8" s="12">
        <f t="shared" si="4"/>
        <v>3.0607500000000001E-3</v>
      </c>
      <c r="L8" s="92">
        <f>SUMIF('Стоимость сырья'!A:A,B8,'Стоимость сырья'!G:G)*(I8+J8)</f>
        <v>18.3645</v>
      </c>
      <c r="M8" s="92">
        <f t="shared" si="5"/>
        <v>0.91822499999999996</v>
      </c>
    </row>
    <row r="9" spans="1:13" ht="15" x14ac:dyDescent="0.2">
      <c r="A9" s="90" t="s">
        <v>2</v>
      </c>
      <c r="B9" s="91" t="s">
        <v>87</v>
      </c>
      <c r="C9" s="11" t="s">
        <v>19</v>
      </c>
      <c r="D9" s="12">
        <v>3.2600000000000004E-2</v>
      </c>
      <c r="E9" s="12">
        <f t="shared" si="0"/>
        <v>1.6300000000000004E-3</v>
      </c>
      <c r="F9" s="12">
        <f t="shared" si="1"/>
        <v>1.7115000000000001E-3</v>
      </c>
      <c r="G9" s="92">
        <f>SUMIF('Стоимость сырья'!A:A,B9,'Стоимость сырья'!E:E)*(D9+E9)</f>
        <v>65.653140000000008</v>
      </c>
      <c r="H9" s="92">
        <f t="shared" si="2"/>
        <v>3.2826570000000004</v>
      </c>
      <c r="I9" s="93">
        <v>3.2600000000000004E-2</v>
      </c>
      <c r="J9" s="93">
        <f t="shared" si="3"/>
        <v>1.6300000000000004E-3</v>
      </c>
      <c r="K9" s="12">
        <f t="shared" si="4"/>
        <v>1.7115000000000001E-3</v>
      </c>
      <c r="L9" s="92">
        <f>SUMIF('Стоимость сырья'!A:A,B9,'Стоимость сырья'!G:G)*(I9+J9)</f>
        <v>65.721600000000009</v>
      </c>
      <c r="M9" s="92">
        <f t="shared" si="5"/>
        <v>3.2860800000000006</v>
      </c>
    </row>
    <row r="10" spans="1:13" ht="15" x14ac:dyDescent="0.2">
      <c r="A10" s="90" t="s">
        <v>2</v>
      </c>
      <c r="B10" s="91" t="s">
        <v>85</v>
      </c>
      <c r="C10" s="11" t="s">
        <v>19</v>
      </c>
      <c r="D10" s="12">
        <v>1.6800000000000002E-2</v>
      </c>
      <c r="E10" s="12">
        <f t="shared" si="0"/>
        <v>8.4000000000000014E-4</v>
      </c>
      <c r="F10" s="12">
        <f t="shared" si="1"/>
        <v>8.8200000000000019E-4</v>
      </c>
      <c r="G10" s="92">
        <f>SUMIF('Стоимость сырья'!A:A,B10,'Стоимость сырья'!E:E)*(D10+E10)</f>
        <v>41.683320000000009</v>
      </c>
      <c r="H10" s="92">
        <f t="shared" si="2"/>
        <v>2.0841660000000006</v>
      </c>
      <c r="I10" s="93">
        <v>1.6800000000000002E-2</v>
      </c>
      <c r="J10" s="93">
        <f t="shared" si="3"/>
        <v>8.4000000000000014E-4</v>
      </c>
      <c r="K10" s="12">
        <f t="shared" si="4"/>
        <v>8.8200000000000019E-4</v>
      </c>
      <c r="L10" s="92">
        <f>SUMIF('Стоимость сырья'!A:A,B10,'Стоимость сырья'!G:G)*(I10+J10)</f>
        <v>41.630400000000009</v>
      </c>
      <c r="M10" s="92">
        <f t="shared" si="5"/>
        <v>2.0815200000000003</v>
      </c>
    </row>
    <row r="11" spans="1:13" ht="15" x14ac:dyDescent="0.2">
      <c r="A11" s="90" t="s">
        <v>2</v>
      </c>
      <c r="B11" s="91" t="s">
        <v>88</v>
      </c>
      <c r="C11" s="11" t="s">
        <v>19</v>
      </c>
      <c r="D11" s="12">
        <v>0.02</v>
      </c>
      <c r="E11" s="12">
        <f t="shared" si="0"/>
        <v>1E-3</v>
      </c>
      <c r="F11" s="12">
        <f t="shared" si="1"/>
        <v>1.0500000000000002E-3</v>
      </c>
      <c r="G11" s="92">
        <f>SUMIF('Стоимость сырья'!A:A,B11,'Стоимость сырья'!E:E)*(D11+E11)</f>
        <v>47.25</v>
      </c>
      <c r="H11" s="92">
        <f t="shared" si="2"/>
        <v>2.3624999999999998</v>
      </c>
      <c r="I11" s="93">
        <v>0.02</v>
      </c>
      <c r="J11" s="93">
        <f t="shared" si="3"/>
        <v>1E-3</v>
      </c>
      <c r="K11" s="12">
        <f>(I11+J11)/20</f>
        <v>1.0500000000000002E-3</v>
      </c>
      <c r="L11" s="92">
        <f>SUMIF('Стоимость сырья'!A:A,B11,'Стоимость сырья'!G:G)*(I11+J11)</f>
        <v>47.040000000000006</v>
      </c>
      <c r="M11" s="92">
        <f t="shared" si="5"/>
        <v>2.3520000000000003</v>
      </c>
    </row>
    <row r="12" spans="1:13" ht="15" x14ac:dyDescent="0.2">
      <c r="A12" s="90" t="s">
        <v>2</v>
      </c>
      <c r="B12" s="91" t="s">
        <v>80</v>
      </c>
      <c r="C12" s="11" t="s">
        <v>19</v>
      </c>
      <c r="D12" s="12">
        <v>0.02</v>
      </c>
      <c r="E12" s="12">
        <f t="shared" si="0"/>
        <v>1E-3</v>
      </c>
      <c r="F12" s="12">
        <f t="shared" si="1"/>
        <v>1.0500000000000002E-3</v>
      </c>
      <c r="G12" s="92">
        <f>SUMIF('Стоимость сырья'!A:A,B12,'Стоимость сырья'!E:E)*(D12+E12)</f>
        <v>13.923</v>
      </c>
      <c r="H12" s="92">
        <f t="shared" si="2"/>
        <v>0.69615000000000005</v>
      </c>
      <c r="I12" s="93">
        <v>0.02</v>
      </c>
      <c r="J12" s="93">
        <f t="shared" si="3"/>
        <v>1E-3</v>
      </c>
      <c r="K12" s="12">
        <f t="shared" si="4"/>
        <v>1.0500000000000002E-3</v>
      </c>
      <c r="L12" s="92">
        <f>SUMIF('Стоимость сырья'!A:A,B12,'Стоимость сырья'!G:G)*(I12+J12)</f>
        <v>14.07</v>
      </c>
      <c r="M12" s="92">
        <f t="shared" si="5"/>
        <v>0.70350000000000001</v>
      </c>
    </row>
    <row r="13" spans="1:13" ht="30" x14ac:dyDescent="0.2">
      <c r="A13" s="90" t="s">
        <v>2</v>
      </c>
      <c r="B13" s="91" t="s">
        <v>20</v>
      </c>
      <c r="C13" s="11" t="s">
        <v>19</v>
      </c>
      <c r="D13" s="12">
        <v>0.02</v>
      </c>
      <c r="E13" s="12">
        <f t="shared" si="0"/>
        <v>1E-3</v>
      </c>
      <c r="F13" s="12">
        <f t="shared" si="1"/>
        <v>1.0500000000000002E-3</v>
      </c>
      <c r="G13" s="92">
        <f>SUMIF('Стоимость сырья'!A:A,B13,'Стоимость сырья'!E:E)*(D13+E13)</f>
        <v>5.3171999999999997</v>
      </c>
      <c r="H13" s="92">
        <f t="shared" si="2"/>
        <v>0.26585999999999999</v>
      </c>
      <c r="I13" s="93">
        <v>2.5000000000000001E-2</v>
      </c>
      <c r="J13" s="93">
        <f t="shared" si="3"/>
        <v>1.2500000000000002E-3</v>
      </c>
      <c r="K13" s="12">
        <f t="shared" si="4"/>
        <v>1.3125000000000001E-3</v>
      </c>
      <c r="L13" s="92">
        <f>SUMIF('Стоимость сырья'!A:A,B13,'Стоимость сырья'!G:G)*(I13+J13)</f>
        <v>7.2410625</v>
      </c>
      <c r="M13" s="92">
        <f t="shared" si="5"/>
        <v>0.36205312499999998</v>
      </c>
    </row>
    <row r="14" spans="1:13" ht="30" x14ac:dyDescent="0.2">
      <c r="A14" s="90" t="s">
        <v>2</v>
      </c>
      <c r="B14" s="91" t="s">
        <v>21</v>
      </c>
      <c r="C14" s="11" t="s">
        <v>22</v>
      </c>
      <c r="D14" s="12">
        <v>20</v>
      </c>
      <c r="E14" s="12">
        <v>0</v>
      </c>
      <c r="F14" s="12">
        <f t="shared" si="1"/>
        <v>1</v>
      </c>
      <c r="G14" s="92">
        <f>SUMIF('Стоимость сырья'!A:A,B14,'Стоимость сырья'!E:E)*(D14+E14)</f>
        <v>80</v>
      </c>
      <c r="H14" s="92">
        <f t="shared" si="2"/>
        <v>4</v>
      </c>
      <c r="I14" s="93">
        <v>20</v>
      </c>
      <c r="J14" s="93">
        <v>0</v>
      </c>
      <c r="K14" s="12">
        <f t="shared" si="4"/>
        <v>1</v>
      </c>
      <c r="L14" s="92">
        <f>SUMIF('Стоимость сырья'!A:A,B14,'Стоимость сырья'!G:G)*(I14+J14)</f>
        <v>80</v>
      </c>
      <c r="M14" s="92">
        <f t="shared" si="5"/>
        <v>4</v>
      </c>
    </row>
    <row r="15" spans="1:13" ht="30" x14ac:dyDescent="0.2">
      <c r="A15" s="90" t="s">
        <v>2</v>
      </c>
      <c r="B15" s="91" t="s">
        <v>23</v>
      </c>
      <c r="C15" s="11" t="s">
        <v>22</v>
      </c>
      <c r="D15" s="12">
        <v>20</v>
      </c>
      <c r="E15" s="12">
        <v>0</v>
      </c>
      <c r="F15" s="12">
        <f t="shared" si="1"/>
        <v>1</v>
      </c>
      <c r="G15" s="92">
        <f>SUMIF('Стоимость сырья'!A:A,B15,'Стоимость сырья'!E:E)*(D15+E15)</f>
        <v>20</v>
      </c>
      <c r="H15" s="92">
        <f t="shared" si="2"/>
        <v>1</v>
      </c>
      <c r="I15" s="93">
        <v>20</v>
      </c>
      <c r="J15" s="93">
        <v>0</v>
      </c>
      <c r="K15" s="12">
        <f t="shared" si="4"/>
        <v>1</v>
      </c>
      <c r="L15" s="92">
        <f>SUMIF('Стоимость сырья'!A:A,B15,'Стоимость сырья'!G:G)*(I15+J15)</f>
        <v>20</v>
      </c>
      <c r="M15" s="92">
        <f t="shared" si="5"/>
        <v>1</v>
      </c>
    </row>
    <row r="16" spans="1:13" ht="30" x14ac:dyDescent="0.2">
      <c r="A16" s="90" t="s">
        <v>2</v>
      </c>
      <c r="B16" s="91" t="s">
        <v>24</v>
      </c>
      <c r="C16" s="11" t="s">
        <v>22</v>
      </c>
      <c r="D16" s="12">
        <v>20</v>
      </c>
      <c r="E16" s="12">
        <v>0</v>
      </c>
      <c r="F16" s="12">
        <f t="shared" si="1"/>
        <v>1</v>
      </c>
      <c r="G16" s="92">
        <f>SUMIF('Стоимость сырья'!A:A,B16,'Стоимость сырья'!E:E)*(D16+E16)</f>
        <v>20</v>
      </c>
      <c r="H16" s="92">
        <f t="shared" si="2"/>
        <v>1</v>
      </c>
      <c r="I16" s="93">
        <v>20</v>
      </c>
      <c r="J16" s="93">
        <v>0</v>
      </c>
      <c r="K16" s="12">
        <f t="shared" si="4"/>
        <v>1</v>
      </c>
      <c r="L16" s="92">
        <f>SUMIF('Стоимость сырья'!A:A,B16,'Стоимость сырья'!G:G)*(I16+J16)</f>
        <v>20</v>
      </c>
      <c r="M16" s="92">
        <f t="shared" si="5"/>
        <v>1</v>
      </c>
    </row>
    <row r="17" spans="1:13" s="1" customFormat="1" hidden="1" x14ac:dyDescent="0.2">
      <c r="A17" s="3" t="s">
        <v>3</v>
      </c>
      <c r="B17" s="3" t="s">
        <v>67</v>
      </c>
      <c r="C17" s="4" t="s">
        <v>19</v>
      </c>
      <c r="D17" s="3">
        <v>1</v>
      </c>
      <c r="E17" s="3">
        <f>D17*0.05</f>
        <v>0.05</v>
      </c>
      <c r="F17" s="3">
        <f t="shared" si="1"/>
        <v>5.2500000000000005E-2</v>
      </c>
      <c r="G17" s="5">
        <f>SUMIF('Стоимость сырья'!A:A,B17,'Стоимость сырья'!E:E)*(D17+E17)</f>
        <v>348.6</v>
      </c>
      <c r="H17" s="5">
        <f t="shared" si="2"/>
        <v>17.43</v>
      </c>
      <c r="I17" s="3"/>
      <c r="J17" s="3"/>
      <c r="K17" s="3">
        <f t="shared" si="4"/>
        <v>0</v>
      </c>
      <c r="L17" s="5">
        <f>SUMIF('Стоимость сырья'!A:A,B17,'Стоимость сырья'!G:G)*(I17+J17)</f>
        <v>0</v>
      </c>
      <c r="M17" s="5">
        <f t="shared" si="5"/>
        <v>0</v>
      </c>
    </row>
    <row r="18" spans="1:13" s="1" customFormat="1" hidden="1" x14ac:dyDescent="0.2">
      <c r="A18" s="3" t="s">
        <v>3</v>
      </c>
      <c r="B18" s="3" t="s">
        <v>98</v>
      </c>
      <c r="C18" s="4" t="s">
        <v>19</v>
      </c>
      <c r="D18" s="3">
        <v>0.25</v>
      </c>
      <c r="E18" s="3">
        <f>D18*0.05</f>
        <v>1.2500000000000001E-2</v>
      </c>
      <c r="F18" s="3">
        <f t="shared" si="1"/>
        <v>1.3125000000000001E-2</v>
      </c>
      <c r="G18" s="5">
        <f>SUMIF('Стоимость сырья'!A:A,B18,'Стоимость сырья'!E:E)*(D18+E18)</f>
        <v>223.125</v>
      </c>
      <c r="H18" s="5">
        <f t="shared" si="2"/>
        <v>11.15625</v>
      </c>
      <c r="I18" s="3"/>
      <c r="J18" s="3"/>
      <c r="K18" s="3">
        <f t="shared" si="4"/>
        <v>0</v>
      </c>
      <c r="L18" s="5">
        <f>SUMIF('Стоимость сырья'!A:A,B18,'Стоимость сырья'!G:G)*(I18+J18)</f>
        <v>0</v>
      </c>
      <c r="M18" s="5">
        <f t="shared" si="5"/>
        <v>0</v>
      </c>
    </row>
    <row r="19" spans="1:13" s="1" customFormat="1" hidden="1" x14ac:dyDescent="0.2">
      <c r="A19" s="3" t="s">
        <v>3</v>
      </c>
      <c r="B19" s="3" t="s">
        <v>78</v>
      </c>
      <c r="C19" s="4" t="s">
        <v>19</v>
      </c>
      <c r="D19" s="3">
        <v>0.02</v>
      </c>
      <c r="E19" s="3">
        <f>D19*0.05</f>
        <v>1E-3</v>
      </c>
      <c r="F19" s="3">
        <f t="shared" si="1"/>
        <v>1.0500000000000002E-3</v>
      </c>
      <c r="G19" s="5">
        <f>SUMIF('Стоимость сырья'!A:A,B19,'Стоимость сырья'!E:E)*(D19+E19)</f>
        <v>17.850000000000001</v>
      </c>
      <c r="H19" s="5">
        <f t="shared" si="2"/>
        <v>0.89250000000000007</v>
      </c>
      <c r="I19" s="3"/>
      <c r="J19" s="3"/>
      <c r="K19" s="3">
        <f t="shared" si="4"/>
        <v>0</v>
      </c>
      <c r="L19" s="5">
        <f>SUMIF('Стоимость сырья'!A:A,B19,'Стоимость сырья'!G:G)*(I19+J19)</f>
        <v>0</v>
      </c>
      <c r="M19" s="5">
        <f t="shared" si="5"/>
        <v>0</v>
      </c>
    </row>
    <row r="20" spans="1:13" s="1" customFormat="1" hidden="1" x14ac:dyDescent="0.2">
      <c r="A20" s="3" t="s">
        <v>3</v>
      </c>
      <c r="B20" s="3" t="s">
        <v>20</v>
      </c>
      <c r="C20" s="4" t="s">
        <v>19</v>
      </c>
      <c r="D20" s="3">
        <v>0.02</v>
      </c>
      <c r="E20" s="3">
        <f>D20*0.05</f>
        <v>1E-3</v>
      </c>
      <c r="F20" s="3">
        <f t="shared" si="1"/>
        <v>1.0500000000000002E-3</v>
      </c>
      <c r="G20" s="5">
        <f>SUMIF('Стоимость сырья'!A:A,B20,'Стоимость сырья'!E:E)*(D20+E20)</f>
        <v>5.3171999999999997</v>
      </c>
      <c r="H20" s="5">
        <f t="shared" si="2"/>
        <v>0.26585999999999999</v>
      </c>
      <c r="I20" s="3"/>
      <c r="J20" s="3"/>
      <c r="K20" s="3">
        <f t="shared" si="4"/>
        <v>0</v>
      </c>
      <c r="L20" s="5">
        <f>SUMIF('Стоимость сырья'!A:A,B20,'Стоимость сырья'!G:G)*(I20+J20)</f>
        <v>0</v>
      </c>
      <c r="M20" s="5">
        <f t="shared" si="5"/>
        <v>0</v>
      </c>
    </row>
    <row r="21" spans="1:13" s="1" customFormat="1" hidden="1" x14ac:dyDescent="0.2">
      <c r="A21" s="3" t="s">
        <v>3</v>
      </c>
      <c r="B21" s="3" t="s">
        <v>25</v>
      </c>
      <c r="C21" s="4" t="s">
        <v>22</v>
      </c>
      <c r="D21" s="3">
        <v>20</v>
      </c>
      <c r="E21" s="3">
        <v>0</v>
      </c>
      <c r="F21" s="3">
        <f t="shared" si="1"/>
        <v>1</v>
      </c>
      <c r="G21" s="5">
        <f>SUMIF('Стоимость сырья'!A:A,B21,'Стоимость сырья'!E:E)*(D21+E21)</f>
        <v>80</v>
      </c>
      <c r="H21" s="5">
        <f t="shared" si="2"/>
        <v>4</v>
      </c>
      <c r="I21" s="3"/>
      <c r="J21" s="3"/>
      <c r="K21" s="3">
        <f t="shared" si="4"/>
        <v>0</v>
      </c>
      <c r="L21" s="5">
        <f>SUMIF('Стоимость сырья'!A:A,B21,'Стоимость сырья'!G:G)*(I21+J21)</f>
        <v>0</v>
      </c>
      <c r="M21" s="5">
        <f t="shared" si="5"/>
        <v>0</v>
      </c>
    </row>
    <row r="22" spans="1:13" s="1" customFormat="1" hidden="1" x14ac:dyDescent="0.2">
      <c r="A22" s="3" t="s">
        <v>3</v>
      </c>
      <c r="B22" s="3" t="s">
        <v>23</v>
      </c>
      <c r="C22" s="4" t="s">
        <v>22</v>
      </c>
      <c r="D22" s="3">
        <v>20</v>
      </c>
      <c r="E22" s="3">
        <v>0</v>
      </c>
      <c r="F22" s="3">
        <f t="shared" si="1"/>
        <v>1</v>
      </c>
      <c r="G22" s="5">
        <f>SUMIF('Стоимость сырья'!A:A,B22,'Стоимость сырья'!E:E)*(D22+E22)</f>
        <v>20</v>
      </c>
      <c r="H22" s="5">
        <f t="shared" si="2"/>
        <v>1</v>
      </c>
      <c r="I22" s="3"/>
      <c r="J22" s="3"/>
      <c r="K22" s="3">
        <f t="shared" si="4"/>
        <v>0</v>
      </c>
      <c r="L22" s="5">
        <f>SUMIF('Стоимость сырья'!A:A,B22,'Стоимость сырья'!G:G)*(I22+J22)</f>
        <v>0</v>
      </c>
      <c r="M22" s="5">
        <f t="shared" si="5"/>
        <v>0</v>
      </c>
    </row>
    <row r="23" spans="1:13" s="1" customFormat="1" hidden="1" x14ac:dyDescent="0.2">
      <c r="A23" s="3" t="s">
        <v>3</v>
      </c>
      <c r="B23" s="3" t="s">
        <v>24</v>
      </c>
      <c r="C23" s="4" t="s">
        <v>22</v>
      </c>
      <c r="D23" s="3">
        <v>20</v>
      </c>
      <c r="E23" s="3">
        <v>0</v>
      </c>
      <c r="F23" s="3">
        <f t="shared" si="1"/>
        <v>1</v>
      </c>
      <c r="G23" s="5">
        <f>SUMIF('Стоимость сырья'!A:A,B23,'Стоимость сырья'!E:E)*(D23+E23)</f>
        <v>20</v>
      </c>
      <c r="H23" s="5">
        <f t="shared" si="2"/>
        <v>1</v>
      </c>
      <c r="I23" s="3"/>
      <c r="J23" s="3"/>
      <c r="K23" s="3">
        <f t="shared" si="4"/>
        <v>0</v>
      </c>
      <c r="L23" s="5">
        <f>SUMIF('Стоимость сырья'!A:A,B23,'Стоимость сырья'!G:G)*(I23+J23)</f>
        <v>0</v>
      </c>
      <c r="M23" s="5">
        <f t="shared" si="5"/>
        <v>0</v>
      </c>
    </row>
    <row r="24" spans="1:13" s="1" customFormat="1" hidden="1" x14ac:dyDescent="0.2">
      <c r="A24" s="3" t="s">
        <v>4</v>
      </c>
      <c r="B24" s="3" t="s">
        <v>65</v>
      </c>
      <c r="C24" s="4" t="s">
        <v>19</v>
      </c>
      <c r="D24" s="3">
        <v>1</v>
      </c>
      <c r="E24" s="3">
        <f>D24*0.05</f>
        <v>0.05</v>
      </c>
      <c r="F24" s="3">
        <f t="shared" si="1"/>
        <v>5.2500000000000005E-2</v>
      </c>
      <c r="G24" s="5">
        <f>SUMIF('Стоимость сырья'!A:A,B24,'Стоимость сырья'!E:E)*(D24+E24)</f>
        <v>441</v>
      </c>
      <c r="H24" s="5">
        <f t="shared" si="2"/>
        <v>22.05</v>
      </c>
      <c r="I24" s="3"/>
      <c r="J24" s="3"/>
      <c r="K24" s="3">
        <f t="shared" si="4"/>
        <v>0</v>
      </c>
      <c r="L24" s="5">
        <f>SUMIF('Стоимость сырья'!A:A,B24,'Стоимость сырья'!G:G)*(I24+J24)</f>
        <v>0</v>
      </c>
      <c r="M24" s="5">
        <f t="shared" si="5"/>
        <v>0</v>
      </c>
    </row>
    <row r="25" spans="1:13" s="1" customFormat="1" hidden="1" x14ac:dyDescent="0.2">
      <c r="A25" s="3" t="s">
        <v>4</v>
      </c>
      <c r="B25" s="3" t="s">
        <v>26</v>
      </c>
      <c r="C25" s="4" t="s">
        <v>19</v>
      </c>
      <c r="D25" s="3">
        <v>9.9599999999999994E-2</v>
      </c>
      <c r="E25" s="3">
        <f>D25*0.05</f>
        <v>4.9800000000000001E-3</v>
      </c>
      <c r="F25" s="3">
        <f t="shared" si="1"/>
        <v>5.2289999999999993E-3</v>
      </c>
      <c r="G25" s="5">
        <f>SUMIF('Стоимость сырья'!A:A,B25,'Стоимость сырья'!E:E)*(D25+E25)</f>
        <v>130.72499999999999</v>
      </c>
      <c r="H25" s="5">
        <f t="shared" si="2"/>
        <v>6.5362499999999999</v>
      </c>
      <c r="I25" s="3"/>
      <c r="J25" s="3"/>
      <c r="K25" s="3">
        <f t="shared" si="4"/>
        <v>0</v>
      </c>
      <c r="L25" s="5">
        <f>SUMIF('Стоимость сырья'!A:A,B25,'Стоимость сырья'!G:G)*(I25+J25)</f>
        <v>0</v>
      </c>
      <c r="M25" s="5">
        <f t="shared" si="5"/>
        <v>0</v>
      </c>
    </row>
    <row r="26" spans="1:13" s="1" customFormat="1" hidden="1" x14ac:dyDescent="0.2">
      <c r="A26" s="3" t="s">
        <v>4</v>
      </c>
      <c r="B26" s="3" t="s">
        <v>77</v>
      </c>
      <c r="C26" s="4" t="s">
        <v>19</v>
      </c>
      <c r="D26" s="3">
        <v>0.02</v>
      </c>
      <c r="E26" s="3">
        <f>D26*0.05</f>
        <v>1E-3</v>
      </c>
      <c r="F26" s="3">
        <f t="shared" si="1"/>
        <v>1.0500000000000002E-3</v>
      </c>
      <c r="G26" s="5">
        <f>SUMIF('Стоимость сырья'!A:A,B26,'Стоимость сырья'!E:E)*(D26+E26)</f>
        <v>8.1059999999999999</v>
      </c>
      <c r="H26" s="5">
        <f t="shared" si="2"/>
        <v>0.40529999999999999</v>
      </c>
      <c r="I26" s="3"/>
      <c r="J26" s="3"/>
      <c r="K26" s="3">
        <f t="shared" si="4"/>
        <v>0</v>
      </c>
      <c r="L26" s="5">
        <f>SUMIF('Стоимость сырья'!A:A,B26,'Стоимость сырья'!G:G)*(I26+J26)</f>
        <v>0</v>
      </c>
      <c r="M26" s="5">
        <f t="shared" si="5"/>
        <v>0</v>
      </c>
    </row>
    <row r="27" spans="1:13" s="1" customFormat="1" hidden="1" x14ac:dyDescent="0.2">
      <c r="A27" s="3" t="s">
        <v>4</v>
      </c>
      <c r="B27" s="3" t="s">
        <v>20</v>
      </c>
      <c r="C27" s="4" t="s">
        <v>19</v>
      </c>
      <c r="D27" s="3">
        <v>0.02</v>
      </c>
      <c r="E27" s="3">
        <f>D27*0.05</f>
        <v>1E-3</v>
      </c>
      <c r="F27" s="3">
        <f t="shared" si="1"/>
        <v>1.0500000000000002E-3</v>
      </c>
      <c r="G27" s="5">
        <f>SUMIF('Стоимость сырья'!A:A,B27,'Стоимость сырья'!E:E)*(D27+E27)</f>
        <v>5.3171999999999997</v>
      </c>
      <c r="H27" s="5">
        <f t="shared" si="2"/>
        <v>0.26585999999999999</v>
      </c>
      <c r="I27" s="3"/>
      <c r="J27" s="3"/>
      <c r="K27" s="3">
        <f t="shared" si="4"/>
        <v>0</v>
      </c>
      <c r="L27" s="5">
        <f>SUMIF('Стоимость сырья'!A:A,B27,'Стоимость сырья'!G:G)*(I27+J27)</f>
        <v>0</v>
      </c>
      <c r="M27" s="5">
        <f t="shared" si="5"/>
        <v>0</v>
      </c>
    </row>
    <row r="28" spans="1:13" s="1" customFormat="1" hidden="1" x14ac:dyDescent="0.2">
      <c r="A28" s="3" t="s">
        <v>4</v>
      </c>
      <c r="B28" s="3" t="s">
        <v>27</v>
      </c>
      <c r="C28" s="4" t="s">
        <v>22</v>
      </c>
      <c r="D28" s="3">
        <v>20</v>
      </c>
      <c r="E28" s="3">
        <v>0</v>
      </c>
      <c r="F28" s="3">
        <f t="shared" si="1"/>
        <v>1</v>
      </c>
      <c r="G28" s="5">
        <f>SUMIF('Стоимость сырья'!A:A,B28,'Стоимость сырья'!E:E)*(D28+E28)</f>
        <v>80</v>
      </c>
      <c r="H28" s="5">
        <f t="shared" si="2"/>
        <v>4</v>
      </c>
      <c r="I28" s="3"/>
      <c r="J28" s="3"/>
      <c r="K28" s="3">
        <f t="shared" si="4"/>
        <v>0</v>
      </c>
      <c r="L28" s="5">
        <f>SUMIF('Стоимость сырья'!A:A,B28,'Стоимость сырья'!G:G)*(I28+J28)</f>
        <v>0</v>
      </c>
      <c r="M28" s="5">
        <f t="shared" si="5"/>
        <v>0</v>
      </c>
    </row>
    <row r="29" spans="1:13" s="1" customFormat="1" hidden="1" x14ac:dyDescent="0.2">
      <c r="A29" s="3" t="s">
        <v>4</v>
      </c>
      <c r="B29" s="3" t="s">
        <v>23</v>
      </c>
      <c r="C29" s="4" t="s">
        <v>22</v>
      </c>
      <c r="D29" s="3">
        <v>20</v>
      </c>
      <c r="E29" s="3">
        <v>0</v>
      </c>
      <c r="F29" s="3">
        <f t="shared" si="1"/>
        <v>1</v>
      </c>
      <c r="G29" s="5">
        <f>SUMIF('Стоимость сырья'!A:A,B29,'Стоимость сырья'!E:E)*(D29+E29)</f>
        <v>20</v>
      </c>
      <c r="H29" s="5">
        <f t="shared" si="2"/>
        <v>1</v>
      </c>
      <c r="I29" s="3"/>
      <c r="J29" s="3"/>
      <c r="K29" s="3">
        <f t="shared" si="4"/>
        <v>0</v>
      </c>
      <c r="L29" s="5">
        <f>SUMIF('Стоимость сырья'!A:A,B29,'Стоимость сырья'!G:G)*(I29+J29)</f>
        <v>0</v>
      </c>
      <c r="M29" s="5">
        <f t="shared" si="5"/>
        <v>0</v>
      </c>
    </row>
    <row r="30" spans="1:13" s="1" customFormat="1" hidden="1" x14ac:dyDescent="0.2">
      <c r="A30" s="3" t="s">
        <v>4</v>
      </c>
      <c r="B30" s="3" t="s">
        <v>24</v>
      </c>
      <c r="C30" s="4" t="s">
        <v>22</v>
      </c>
      <c r="D30" s="3">
        <v>20</v>
      </c>
      <c r="E30" s="3">
        <v>0</v>
      </c>
      <c r="F30" s="3">
        <f t="shared" si="1"/>
        <v>1</v>
      </c>
      <c r="G30" s="5">
        <f>SUMIF('Стоимость сырья'!A:A,B30,'Стоимость сырья'!E:E)*(D30+E30)</f>
        <v>20</v>
      </c>
      <c r="H30" s="5">
        <f t="shared" si="2"/>
        <v>1</v>
      </c>
      <c r="I30" s="3"/>
      <c r="J30" s="3"/>
      <c r="K30" s="3">
        <f t="shared" si="4"/>
        <v>0</v>
      </c>
      <c r="L30" s="5">
        <f>SUMIF('Стоимость сырья'!A:A,B30,'Стоимость сырья'!G:G)*(I30+J30)</f>
        <v>0</v>
      </c>
      <c r="M30" s="5">
        <f t="shared" si="5"/>
        <v>0</v>
      </c>
    </row>
    <row r="31" spans="1:13" s="1" customFormat="1" hidden="1" x14ac:dyDescent="0.2">
      <c r="A31" s="3" t="s">
        <v>5</v>
      </c>
      <c r="B31" s="3" t="s">
        <v>95</v>
      </c>
      <c r="C31" s="4" t="s">
        <v>19</v>
      </c>
      <c r="D31" s="3">
        <v>1</v>
      </c>
      <c r="E31" s="3">
        <f>D31*0.05</f>
        <v>0.05</v>
      </c>
      <c r="F31" s="3">
        <f t="shared" si="1"/>
        <v>5.2500000000000005E-2</v>
      </c>
      <c r="G31" s="5">
        <f>SUMIF('Стоимость сырья'!A:A,B31,'Стоимость сырья'!E:E)*(D31+E31)</f>
        <v>478.79999999999995</v>
      </c>
      <c r="H31" s="5">
        <f t="shared" si="2"/>
        <v>23.939999999999998</v>
      </c>
      <c r="I31" s="3"/>
      <c r="J31" s="3"/>
      <c r="K31" s="3">
        <f t="shared" si="4"/>
        <v>0</v>
      </c>
      <c r="L31" s="5">
        <f>SUMIF('Стоимость сырья'!A:A,B31,'Стоимость сырья'!G:G)*(I31+J31)</f>
        <v>0</v>
      </c>
      <c r="M31" s="5">
        <f t="shared" si="5"/>
        <v>0</v>
      </c>
    </row>
    <row r="32" spans="1:13" s="1" customFormat="1" hidden="1" x14ac:dyDescent="0.2">
      <c r="A32" s="3" t="s">
        <v>5</v>
      </c>
      <c r="B32" s="3" t="s">
        <v>20</v>
      </c>
      <c r="C32" s="4" t="s">
        <v>19</v>
      </c>
      <c r="D32" s="3">
        <v>0.02</v>
      </c>
      <c r="E32" s="3">
        <f>D32*0.05</f>
        <v>1E-3</v>
      </c>
      <c r="F32" s="3">
        <f t="shared" si="1"/>
        <v>1.0500000000000002E-3</v>
      </c>
      <c r="G32" s="5">
        <f>SUMIF('Стоимость сырья'!A:A,B32,'Стоимость сырья'!E:E)*(D32+E32)</f>
        <v>5.3171999999999997</v>
      </c>
      <c r="H32" s="5">
        <f t="shared" si="2"/>
        <v>0.26585999999999999</v>
      </c>
      <c r="I32" s="3"/>
      <c r="J32" s="3"/>
      <c r="K32" s="3">
        <f t="shared" si="4"/>
        <v>0</v>
      </c>
      <c r="L32" s="5">
        <f>SUMIF('Стоимость сырья'!A:A,B32,'Стоимость сырья'!G:G)*(I32+J32)</f>
        <v>0</v>
      </c>
      <c r="M32" s="5">
        <f t="shared" si="5"/>
        <v>0</v>
      </c>
    </row>
    <row r="33" spans="1:13" s="1" customFormat="1" hidden="1" x14ac:dyDescent="0.2">
      <c r="A33" s="3" t="s">
        <v>5</v>
      </c>
      <c r="B33" s="3" t="s">
        <v>28</v>
      </c>
      <c r="C33" s="4" t="s">
        <v>22</v>
      </c>
      <c r="D33" s="3">
        <v>20</v>
      </c>
      <c r="E33" s="3">
        <v>0</v>
      </c>
      <c r="F33" s="3">
        <f t="shared" si="1"/>
        <v>1</v>
      </c>
      <c r="G33" s="5">
        <f>SUMIF('Стоимость сырья'!A:A,B33,'Стоимость сырья'!E:E)*(D33+E33)</f>
        <v>80</v>
      </c>
      <c r="H33" s="5">
        <f t="shared" si="2"/>
        <v>4</v>
      </c>
      <c r="I33" s="3"/>
      <c r="J33" s="3"/>
      <c r="K33" s="3">
        <f t="shared" si="4"/>
        <v>0</v>
      </c>
      <c r="L33" s="5">
        <f>SUMIF('Стоимость сырья'!A:A,B33,'Стоимость сырья'!G:G)*(I33+J33)</f>
        <v>0</v>
      </c>
      <c r="M33" s="5">
        <f t="shared" si="5"/>
        <v>0</v>
      </c>
    </row>
    <row r="34" spans="1:13" s="1" customFormat="1" hidden="1" x14ac:dyDescent="0.2">
      <c r="A34" s="3" t="s">
        <v>5</v>
      </c>
      <c r="B34" s="3" t="s">
        <v>23</v>
      </c>
      <c r="C34" s="4" t="s">
        <v>22</v>
      </c>
      <c r="D34" s="3">
        <v>20</v>
      </c>
      <c r="E34" s="3">
        <v>0</v>
      </c>
      <c r="F34" s="3">
        <f t="shared" si="1"/>
        <v>1</v>
      </c>
      <c r="G34" s="5">
        <f>SUMIF('Стоимость сырья'!A:A,B34,'Стоимость сырья'!E:E)*(D34+E34)</f>
        <v>20</v>
      </c>
      <c r="H34" s="5">
        <f t="shared" si="2"/>
        <v>1</v>
      </c>
      <c r="I34" s="3"/>
      <c r="J34" s="3"/>
      <c r="K34" s="3">
        <f t="shared" si="4"/>
        <v>0</v>
      </c>
      <c r="L34" s="5">
        <f>SUMIF('Стоимость сырья'!A:A,B34,'Стоимость сырья'!G:G)*(I34+J34)</f>
        <v>0</v>
      </c>
      <c r="M34" s="5">
        <f t="shared" si="5"/>
        <v>0</v>
      </c>
    </row>
    <row r="35" spans="1:13" s="1" customFormat="1" hidden="1" x14ac:dyDescent="0.2">
      <c r="A35" s="3" t="s">
        <v>5</v>
      </c>
      <c r="B35" s="3" t="s">
        <v>24</v>
      </c>
      <c r="C35" s="4" t="s">
        <v>22</v>
      </c>
      <c r="D35" s="3">
        <v>20</v>
      </c>
      <c r="E35" s="3">
        <v>0</v>
      </c>
      <c r="F35" s="3">
        <f t="shared" si="1"/>
        <v>1</v>
      </c>
      <c r="G35" s="5">
        <f>SUMIF('Стоимость сырья'!A:A,B35,'Стоимость сырья'!E:E)*(D35+E35)</f>
        <v>20</v>
      </c>
      <c r="H35" s="5">
        <f t="shared" si="2"/>
        <v>1</v>
      </c>
      <c r="I35" s="3"/>
      <c r="J35" s="3"/>
      <c r="K35" s="3">
        <f t="shared" si="4"/>
        <v>0</v>
      </c>
      <c r="L35" s="5">
        <f>SUMIF('Стоимость сырья'!A:A,B35,'Стоимость сырья'!G:G)*(I35+J35)</f>
        <v>0</v>
      </c>
      <c r="M35" s="5">
        <f t="shared" si="5"/>
        <v>0</v>
      </c>
    </row>
    <row r="36" spans="1:13" ht="15" x14ac:dyDescent="0.2">
      <c r="A36" s="90" t="s">
        <v>6</v>
      </c>
      <c r="B36" s="94" t="s">
        <v>71</v>
      </c>
      <c r="C36" s="11" t="s">
        <v>19</v>
      </c>
      <c r="D36" s="12">
        <v>0.4</v>
      </c>
      <c r="E36" s="12">
        <f t="shared" ref="E36:E42" si="6">D36*0.05</f>
        <v>2.0000000000000004E-2</v>
      </c>
      <c r="F36" s="12">
        <f t="shared" si="1"/>
        <v>2.1000000000000001E-2</v>
      </c>
      <c r="G36" s="92">
        <f>SUMIF('Стоимость сырья'!A:A,B36,'Стоимость сырья'!E:E)*(D36+E36)</f>
        <v>110.46000000000001</v>
      </c>
      <c r="H36" s="92">
        <f t="shared" si="2"/>
        <v>5.5230000000000006</v>
      </c>
      <c r="I36" s="93">
        <v>0.41</v>
      </c>
      <c r="J36" s="93">
        <f t="shared" ref="J36:J42" si="7">I36*0.05</f>
        <v>2.0500000000000001E-2</v>
      </c>
      <c r="K36" s="12">
        <f t="shared" si="4"/>
        <v>2.1524999999999999E-2</v>
      </c>
      <c r="L36" s="92">
        <f>SUMIF('Стоимость сырья'!A:A,B36,'Стоимость сырья'!G:G)*(I36+J36)</f>
        <v>129.15</v>
      </c>
      <c r="M36" s="92">
        <f t="shared" si="5"/>
        <v>6.4575000000000005</v>
      </c>
    </row>
    <row r="37" spans="1:13" ht="15" x14ac:dyDescent="0.2">
      <c r="A37" s="90" t="s">
        <v>6</v>
      </c>
      <c r="B37" s="94" t="s">
        <v>90</v>
      </c>
      <c r="C37" s="11" t="s">
        <v>19</v>
      </c>
      <c r="D37" s="12">
        <v>0.18</v>
      </c>
      <c r="E37" s="12">
        <f t="shared" si="6"/>
        <v>8.9999999999999993E-3</v>
      </c>
      <c r="F37" s="12">
        <f t="shared" si="1"/>
        <v>9.4500000000000001E-3</v>
      </c>
      <c r="G37" s="92">
        <f>SUMIF('Стоимость сырья'!A:A,B37,'Стоимость сырья'!E:E)*(D37+E37)</f>
        <v>78.057000000000002</v>
      </c>
      <c r="H37" s="92">
        <f t="shared" si="2"/>
        <v>3.9028499999999999</v>
      </c>
      <c r="I37" s="93">
        <v>0.21</v>
      </c>
      <c r="J37" s="93">
        <f t="shared" si="7"/>
        <v>1.0500000000000001E-2</v>
      </c>
      <c r="K37" s="12">
        <f t="shared" si="4"/>
        <v>1.1025E-2</v>
      </c>
      <c r="L37" s="92">
        <f>SUMIF('Стоимость сырья'!A:A,B37,'Стоимость сырья'!G:G)*(I37+J37)</f>
        <v>92.61</v>
      </c>
      <c r="M37" s="92">
        <f t="shared" si="5"/>
        <v>4.6304999999999996</v>
      </c>
    </row>
    <row r="38" spans="1:13" ht="15" x14ac:dyDescent="0.2">
      <c r="A38" s="90" t="s">
        <v>6</v>
      </c>
      <c r="B38" s="94" t="s">
        <v>73</v>
      </c>
      <c r="C38" s="11" t="s">
        <v>19</v>
      </c>
      <c r="D38" s="12">
        <v>0.15</v>
      </c>
      <c r="E38" s="12">
        <f t="shared" si="6"/>
        <v>7.4999999999999997E-3</v>
      </c>
      <c r="F38" s="12">
        <f t="shared" si="1"/>
        <v>7.8750000000000001E-3</v>
      </c>
      <c r="G38" s="92">
        <f>SUMIF('Стоимость сырья'!A:A,B38,'Стоимость сырья'!E:E)*(D38+E38)</f>
        <v>86.625</v>
      </c>
      <c r="H38" s="92">
        <f t="shared" si="2"/>
        <v>4.3312499999999998</v>
      </c>
      <c r="I38" s="93">
        <v>0.2</v>
      </c>
      <c r="J38" s="93">
        <f t="shared" si="7"/>
        <v>1.0000000000000002E-2</v>
      </c>
      <c r="K38" s="12">
        <f t="shared" si="4"/>
        <v>1.0500000000000001E-2</v>
      </c>
      <c r="L38" s="92">
        <f>SUMIF('Стоимость сырья'!A:A,B38,'Стоимость сырья'!G:G)*(I38+J38)</f>
        <v>109.20000000000002</v>
      </c>
      <c r="M38" s="92">
        <f t="shared" si="5"/>
        <v>5.4600000000000009</v>
      </c>
    </row>
    <row r="39" spans="1:13" ht="15" x14ac:dyDescent="0.2">
      <c r="A39" s="90" t="s">
        <v>6</v>
      </c>
      <c r="B39" s="94" t="s">
        <v>76</v>
      </c>
      <c r="C39" s="11" t="s">
        <v>19</v>
      </c>
      <c r="D39" s="12">
        <v>0.15</v>
      </c>
      <c r="E39" s="12">
        <f t="shared" si="6"/>
        <v>7.4999999999999997E-3</v>
      </c>
      <c r="F39" s="12">
        <f t="shared" si="1"/>
        <v>7.8750000000000001E-3</v>
      </c>
      <c r="G39" s="92">
        <f>SUMIF('Стоимость сырья'!A:A,B39,'Стоимость сырья'!E:E)*(D39+E39)</f>
        <v>61.424999999999997</v>
      </c>
      <c r="H39" s="92">
        <f t="shared" si="2"/>
        <v>3.07125</v>
      </c>
      <c r="I39" s="93">
        <v>0.2</v>
      </c>
      <c r="J39" s="93">
        <f t="shared" si="7"/>
        <v>1.0000000000000002E-2</v>
      </c>
      <c r="K39" s="12">
        <f t="shared" si="4"/>
        <v>1.0500000000000001E-2</v>
      </c>
      <c r="L39" s="92">
        <f>SUMIF('Стоимость сырья'!A:A,B39,'Стоимость сырья'!G:G)*(I39+J39)</f>
        <v>81.900000000000006</v>
      </c>
      <c r="M39" s="92">
        <f t="shared" si="5"/>
        <v>4.0950000000000006</v>
      </c>
    </row>
    <row r="40" spans="1:13" ht="15" x14ac:dyDescent="0.2">
      <c r="A40" s="90" t="s">
        <v>6</v>
      </c>
      <c r="B40" s="94" t="s">
        <v>70</v>
      </c>
      <c r="C40" s="11" t="s">
        <v>19</v>
      </c>
      <c r="D40" s="12">
        <v>0.12</v>
      </c>
      <c r="E40" s="12">
        <f t="shared" si="6"/>
        <v>6.0000000000000001E-3</v>
      </c>
      <c r="F40" s="12">
        <f t="shared" si="1"/>
        <v>6.3E-3</v>
      </c>
      <c r="G40" s="92">
        <f>SUMIF('Стоимость сырья'!A:A,B40,'Стоимость сырья'!E:E)*(D40+E40)</f>
        <v>153.59399999999999</v>
      </c>
      <c r="H40" s="92">
        <f t="shared" si="2"/>
        <v>7.6796999999999995</v>
      </c>
      <c r="I40" s="93">
        <v>0.15</v>
      </c>
      <c r="J40" s="93">
        <f t="shared" si="7"/>
        <v>7.4999999999999997E-3</v>
      </c>
      <c r="K40" s="12">
        <f t="shared" si="4"/>
        <v>7.8750000000000001E-3</v>
      </c>
      <c r="L40" s="92">
        <f>SUMIF('Стоимость сырья'!A:A,B40,'Стоимость сырья'!G:G)*(I40+J40)</f>
        <v>189</v>
      </c>
      <c r="M40" s="92">
        <f t="shared" si="5"/>
        <v>9.4499999999999993</v>
      </c>
    </row>
    <row r="41" spans="1:13" ht="15" x14ac:dyDescent="0.2">
      <c r="A41" s="90" t="s">
        <v>6</v>
      </c>
      <c r="B41" s="91" t="s">
        <v>79</v>
      </c>
      <c r="C41" s="11" t="s">
        <v>19</v>
      </c>
      <c r="D41" s="12">
        <v>0.02</v>
      </c>
      <c r="E41" s="12">
        <f t="shared" si="6"/>
        <v>1E-3</v>
      </c>
      <c r="F41" s="12">
        <f t="shared" si="1"/>
        <v>1.0500000000000002E-3</v>
      </c>
      <c r="G41" s="92">
        <f>SUMIF('Стоимость сырья'!A:A,B41,'Стоимость сырья'!E:E)*(D41+E41)</f>
        <v>15.225000000000001</v>
      </c>
      <c r="H41" s="92">
        <f t="shared" si="2"/>
        <v>0.76125000000000009</v>
      </c>
      <c r="I41" s="93">
        <v>0.02</v>
      </c>
      <c r="J41" s="93">
        <f t="shared" si="7"/>
        <v>1E-3</v>
      </c>
      <c r="K41" s="12">
        <f t="shared" si="4"/>
        <v>1.0500000000000002E-3</v>
      </c>
      <c r="L41" s="92">
        <f>SUMIF('Стоимость сырья'!A:A,B41,'Стоимость сырья'!G:G)*(I41+J41)</f>
        <v>15.225000000000001</v>
      </c>
      <c r="M41" s="92">
        <f t="shared" si="5"/>
        <v>0.76125000000000009</v>
      </c>
    </row>
    <row r="42" spans="1:13" ht="30" x14ac:dyDescent="0.2">
      <c r="A42" s="90" t="s">
        <v>6</v>
      </c>
      <c r="B42" s="91" t="s">
        <v>20</v>
      </c>
      <c r="C42" s="11" t="s">
        <v>19</v>
      </c>
      <c r="D42" s="12">
        <v>0.02</v>
      </c>
      <c r="E42" s="12">
        <f t="shared" si="6"/>
        <v>1E-3</v>
      </c>
      <c r="F42" s="12">
        <f t="shared" si="1"/>
        <v>1.0500000000000002E-3</v>
      </c>
      <c r="G42" s="92">
        <f>SUMIF('Стоимость сырья'!A:A,B42,'Стоимость сырья'!E:E)*(D42+E42)</f>
        <v>5.3171999999999997</v>
      </c>
      <c r="H42" s="92">
        <f t="shared" si="2"/>
        <v>0.26585999999999999</v>
      </c>
      <c r="I42" s="93">
        <v>2.5000000000000001E-2</v>
      </c>
      <c r="J42" s="93">
        <f t="shared" si="7"/>
        <v>1.2500000000000002E-3</v>
      </c>
      <c r="K42" s="12">
        <f t="shared" si="4"/>
        <v>1.3125000000000001E-3</v>
      </c>
      <c r="L42" s="92">
        <f>SUMIF('Стоимость сырья'!A:A,B42,'Стоимость сырья'!G:G)*(I42+J42)</f>
        <v>7.2410625</v>
      </c>
      <c r="M42" s="92">
        <f t="shared" si="5"/>
        <v>0.36205312499999998</v>
      </c>
    </row>
    <row r="43" spans="1:13" ht="15" x14ac:dyDescent="0.2">
      <c r="A43" s="90" t="s">
        <v>6</v>
      </c>
      <c r="B43" s="91" t="s">
        <v>29</v>
      </c>
      <c r="C43" s="11" t="s">
        <v>22</v>
      </c>
      <c r="D43" s="12">
        <v>20</v>
      </c>
      <c r="E43" s="12">
        <v>0</v>
      </c>
      <c r="F43" s="12">
        <f t="shared" si="1"/>
        <v>1</v>
      </c>
      <c r="G43" s="92">
        <f>SUMIF('Стоимость сырья'!A:A,B43,'Стоимость сырья'!E:E)*(D43+E43)</f>
        <v>80</v>
      </c>
      <c r="H43" s="92">
        <f t="shared" si="2"/>
        <v>4</v>
      </c>
      <c r="I43" s="93">
        <v>20</v>
      </c>
      <c r="J43" s="93">
        <v>0</v>
      </c>
      <c r="K43" s="12">
        <f t="shared" si="4"/>
        <v>1</v>
      </c>
      <c r="L43" s="92">
        <f>SUMIF('Стоимость сырья'!A:A,B43,'Стоимость сырья'!G:G)*(I43+J43)</f>
        <v>80</v>
      </c>
      <c r="M43" s="92">
        <f t="shared" si="5"/>
        <v>4</v>
      </c>
    </row>
    <row r="44" spans="1:13" ht="30" x14ac:dyDescent="0.2">
      <c r="A44" s="90" t="s">
        <v>6</v>
      </c>
      <c r="B44" s="91" t="s">
        <v>23</v>
      </c>
      <c r="C44" s="11" t="s">
        <v>22</v>
      </c>
      <c r="D44" s="12">
        <v>20</v>
      </c>
      <c r="E44" s="12">
        <v>0</v>
      </c>
      <c r="F44" s="12">
        <f t="shared" si="1"/>
        <v>1</v>
      </c>
      <c r="G44" s="92">
        <f>SUMIF('Стоимость сырья'!A:A,B44,'Стоимость сырья'!E:E)*(D44+E44)</f>
        <v>20</v>
      </c>
      <c r="H44" s="92">
        <f t="shared" si="2"/>
        <v>1</v>
      </c>
      <c r="I44" s="93">
        <v>20</v>
      </c>
      <c r="J44" s="93">
        <v>0</v>
      </c>
      <c r="K44" s="12">
        <f t="shared" si="4"/>
        <v>1</v>
      </c>
      <c r="L44" s="92">
        <f>SUMIF('Стоимость сырья'!A:A,B44,'Стоимость сырья'!G:G)*(I44+J44)</f>
        <v>20</v>
      </c>
      <c r="M44" s="92">
        <f t="shared" si="5"/>
        <v>1</v>
      </c>
    </row>
    <row r="45" spans="1:13" ht="30" x14ac:dyDescent="0.2">
      <c r="A45" s="90" t="s">
        <v>6</v>
      </c>
      <c r="B45" s="91" t="s">
        <v>24</v>
      </c>
      <c r="C45" s="11" t="s">
        <v>22</v>
      </c>
      <c r="D45" s="12">
        <v>20</v>
      </c>
      <c r="E45" s="12">
        <v>0</v>
      </c>
      <c r="F45" s="12">
        <f t="shared" si="1"/>
        <v>1</v>
      </c>
      <c r="G45" s="92">
        <f>SUMIF('Стоимость сырья'!A:A,B45,'Стоимость сырья'!E:E)*(D45+E45)</f>
        <v>20</v>
      </c>
      <c r="H45" s="92">
        <f t="shared" si="2"/>
        <v>1</v>
      </c>
      <c r="I45" s="93">
        <v>20</v>
      </c>
      <c r="J45" s="93">
        <v>0</v>
      </c>
      <c r="K45" s="12">
        <f t="shared" si="4"/>
        <v>1</v>
      </c>
      <c r="L45" s="92">
        <f>SUMIF('Стоимость сырья'!A:A,B45,'Стоимость сырья'!G:G)*(I45+J45)</f>
        <v>20</v>
      </c>
      <c r="M45" s="92">
        <f t="shared" si="5"/>
        <v>1</v>
      </c>
    </row>
    <row r="46" spans="1:13" ht="15" x14ac:dyDescent="0.2">
      <c r="A46" s="90" t="s">
        <v>7</v>
      </c>
      <c r="B46" s="91" t="s">
        <v>65</v>
      </c>
      <c r="C46" s="11" t="s">
        <v>19</v>
      </c>
      <c r="D46" s="12">
        <v>1</v>
      </c>
      <c r="E46" s="12">
        <f t="shared" ref="E46:E54" si="8">D46*0.05</f>
        <v>0.05</v>
      </c>
      <c r="F46" s="12">
        <f t="shared" si="1"/>
        <v>5.2500000000000005E-2</v>
      </c>
      <c r="G46" s="92">
        <f>SUMIF('Стоимость сырья'!A:A,B46,'Стоимость сырья'!E:E)*(D46+E46)</f>
        <v>441</v>
      </c>
      <c r="H46" s="92">
        <f t="shared" si="2"/>
        <v>22.05</v>
      </c>
      <c r="I46" s="93">
        <v>1</v>
      </c>
      <c r="J46" s="93">
        <f t="shared" ref="J46:J54" si="9">I46*0.05</f>
        <v>0.05</v>
      </c>
      <c r="K46" s="12">
        <f t="shared" si="4"/>
        <v>5.2500000000000005E-2</v>
      </c>
      <c r="L46" s="92">
        <f>SUMIF('Стоимость сырья'!A:A,B46,'Стоимость сырья'!G:G)*(I46+J46)</f>
        <v>475.92720000000003</v>
      </c>
      <c r="M46" s="92">
        <f t="shared" si="5"/>
        <v>23.79636</v>
      </c>
    </row>
    <row r="47" spans="1:13" ht="15" x14ac:dyDescent="0.2">
      <c r="A47" s="90" t="s">
        <v>7</v>
      </c>
      <c r="B47" s="91" t="s">
        <v>92</v>
      </c>
      <c r="C47" s="11" t="s">
        <v>19</v>
      </c>
      <c r="D47" s="12">
        <v>0.03</v>
      </c>
      <c r="E47" s="12">
        <f t="shared" si="8"/>
        <v>1.5E-3</v>
      </c>
      <c r="F47" s="12">
        <f t="shared" si="1"/>
        <v>1.575E-3</v>
      </c>
      <c r="G47" s="92">
        <f>SUMIF('Стоимость сырья'!A:A,B47,'Стоимость сырья'!E:E)*(D47+E47)</f>
        <v>55.912500000000001</v>
      </c>
      <c r="H47" s="92">
        <f t="shared" si="2"/>
        <v>2.7956250000000002</v>
      </c>
      <c r="I47" s="93">
        <v>0.03</v>
      </c>
      <c r="J47" s="93">
        <f t="shared" si="9"/>
        <v>1.5E-3</v>
      </c>
      <c r="K47" s="12">
        <f t="shared" si="4"/>
        <v>1.575E-3</v>
      </c>
      <c r="L47" s="92">
        <f>SUMIF('Стоимость сырья'!A:A,B47,'Стоимость сырья'!G:G)*(I47+J47)</f>
        <v>56.07</v>
      </c>
      <c r="M47" s="92">
        <f t="shared" si="5"/>
        <v>2.8035000000000001</v>
      </c>
    </row>
    <row r="48" spans="1:13" ht="15" x14ac:dyDescent="0.2">
      <c r="A48" s="90" t="s">
        <v>7</v>
      </c>
      <c r="B48" s="91" t="s">
        <v>86</v>
      </c>
      <c r="C48" s="11" t="s">
        <v>19</v>
      </c>
      <c r="D48" s="12">
        <v>6.2700000000000006E-2</v>
      </c>
      <c r="E48" s="12">
        <f t="shared" si="8"/>
        <v>3.1350000000000006E-3</v>
      </c>
      <c r="F48" s="12">
        <f t="shared" si="1"/>
        <v>3.2917500000000004E-3</v>
      </c>
      <c r="G48" s="92">
        <f>SUMIF('Стоимость сырья'!A:A,B48,'Стоимость сырья'!E:E)*(D48+E48)</f>
        <v>103.29511500000001</v>
      </c>
      <c r="H48" s="92">
        <f t="shared" si="2"/>
        <v>5.1647557500000003</v>
      </c>
      <c r="I48" s="93">
        <v>6.2700000000000006E-2</v>
      </c>
      <c r="J48" s="93">
        <f t="shared" si="9"/>
        <v>3.1350000000000006E-3</v>
      </c>
      <c r="K48" s="12">
        <f t="shared" si="4"/>
        <v>3.2917500000000004E-3</v>
      </c>
      <c r="L48" s="92">
        <f>SUMIF('Стоимость сырья'!A:A,B48,'Стоимость сырья'!G:G)*(I48+J48)</f>
        <v>103.03177500000001</v>
      </c>
      <c r="M48" s="92">
        <f t="shared" si="5"/>
        <v>5.1515887500000002</v>
      </c>
    </row>
    <row r="49" spans="1:13" ht="15" x14ac:dyDescent="0.2">
      <c r="A49" s="90" t="s">
        <v>7</v>
      </c>
      <c r="B49" s="91" t="s">
        <v>94</v>
      </c>
      <c r="C49" s="11" t="s">
        <v>19</v>
      </c>
      <c r="D49" s="12">
        <v>0.1016</v>
      </c>
      <c r="E49" s="12">
        <f t="shared" si="8"/>
        <v>5.0800000000000003E-3</v>
      </c>
      <c r="F49" s="12">
        <f t="shared" si="1"/>
        <v>5.3340000000000002E-3</v>
      </c>
      <c r="G49" s="92">
        <f>SUMIF('Стоимость сырья'!A:A,B49,'Стоимость сырья'!E:E)*(D49+E49)</f>
        <v>89.397840000000002</v>
      </c>
      <c r="H49" s="92">
        <f t="shared" si="2"/>
        <v>4.4698919999999998</v>
      </c>
      <c r="I49" s="93">
        <v>0.1016</v>
      </c>
      <c r="J49" s="93">
        <f t="shared" si="9"/>
        <v>5.0800000000000003E-3</v>
      </c>
      <c r="K49" s="12">
        <f t="shared" si="4"/>
        <v>5.3340000000000002E-3</v>
      </c>
      <c r="L49" s="92">
        <f>SUMIF('Стоимость сырья'!A:A,B49,'Стоимость сырья'!G:G)*(I49+J49)</f>
        <v>89.611199999999997</v>
      </c>
      <c r="M49" s="92">
        <f t="shared" si="5"/>
        <v>4.4805599999999997</v>
      </c>
    </row>
    <row r="50" spans="1:13" ht="15" x14ac:dyDescent="0.2">
      <c r="A50" s="90" t="s">
        <v>7</v>
      </c>
      <c r="B50" s="91" t="s">
        <v>89</v>
      </c>
      <c r="C50" s="11" t="s">
        <v>19</v>
      </c>
      <c r="D50" s="12">
        <v>9.5000000000000001E-2</v>
      </c>
      <c r="E50" s="12">
        <f t="shared" si="8"/>
        <v>4.7500000000000007E-3</v>
      </c>
      <c r="F50" s="12">
        <f t="shared" si="1"/>
        <v>4.9875000000000006E-3</v>
      </c>
      <c r="G50" s="92">
        <f>SUMIF('Стоимость сырья'!A:A,B50,'Стоимость сырья'!E:E)*(D50+E50)</f>
        <v>149.625</v>
      </c>
      <c r="H50" s="92">
        <f t="shared" si="2"/>
        <v>7.4812500000000002</v>
      </c>
      <c r="I50" s="93">
        <v>0.1</v>
      </c>
      <c r="J50" s="93">
        <f t="shared" si="9"/>
        <v>5.000000000000001E-3</v>
      </c>
      <c r="K50" s="12">
        <f t="shared" si="4"/>
        <v>5.2500000000000003E-3</v>
      </c>
      <c r="L50" s="92">
        <f>SUMIF('Стоимость сырья'!A:A,B50,'Стоимость сырья'!G:G)*(I50+J50)</f>
        <v>156.45000000000002</v>
      </c>
      <c r="M50" s="92">
        <f t="shared" si="5"/>
        <v>7.8225000000000007</v>
      </c>
    </row>
    <row r="51" spans="1:13" ht="15" x14ac:dyDescent="0.2">
      <c r="A51" s="90" t="s">
        <v>7</v>
      </c>
      <c r="B51" s="91" t="s">
        <v>83</v>
      </c>
      <c r="C51" s="11" t="s">
        <v>19</v>
      </c>
      <c r="D51" s="12">
        <v>0.02</v>
      </c>
      <c r="E51" s="12">
        <f t="shared" si="8"/>
        <v>1E-3</v>
      </c>
      <c r="F51" s="12">
        <f t="shared" si="1"/>
        <v>1.0500000000000002E-3</v>
      </c>
      <c r="G51" s="92">
        <f>SUMIF('Стоимость сырья'!A:A,B51,'Стоимость сырья'!E:E)*(D51+E51)</f>
        <v>48.405000000000001</v>
      </c>
      <c r="H51" s="92">
        <f t="shared" si="2"/>
        <v>2.4202500000000002</v>
      </c>
      <c r="I51" s="93">
        <v>2.5000000000000001E-2</v>
      </c>
      <c r="J51" s="93">
        <f t="shared" si="9"/>
        <v>1.2500000000000002E-3</v>
      </c>
      <c r="K51" s="12">
        <f t="shared" si="4"/>
        <v>1.3125000000000001E-3</v>
      </c>
      <c r="L51" s="92">
        <f>SUMIF('Стоимость сырья'!A:A,B51,'Стоимость сырья'!G:G)*(I51+J51)</f>
        <v>60.375000000000007</v>
      </c>
      <c r="M51" s="92">
        <f t="shared" si="5"/>
        <v>3.0187500000000003</v>
      </c>
    </row>
    <row r="52" spans="1:13" ht="15" x14ac:dyDescent="0.2">
      <c r="A52" s="90" t="s">
        <v>7</v>
      </c>
      <c r="B52" s="91" t="s">
        <v>85</v>
      </c>
      <c r="C52" s="11" t="s">
        <v>19</v>
      </c>
      <c r="D52" s="12">
        <v>0.02</v>
      </c>
      <c r="E52" s="12">
        <f t="shared" si="8"/>
        <v>1E-3</v>
      </c>
      <c r="F52" s="12">
        <f t="shared" si="1"/>
        <v>1.0500000000000002E-3</v>
      </c>
      <c r="G52" s="92">
        <f>SUMIF('Стоимость сырья'!A:A,B52,'Стоимость сырья'!E:E)*(D52+E52)</f>
        <v>49.623000000000005</v>
      </c>
      <c r="H52" s="92">
        <f t="shared" si="2"/>
        <v>2.4811500000000004</v>
      </c>
      <c r="I52" s="93">
        <v>2.5000000000000001E-2</v>
      </c>
      <c r="J52" s="93">
        <f t="shared" si="9"/>
        <v>1.2500000000000002E-3</v>
      </c>
      <c r="K52" s="12">
        <f t="shared" si="4"/>
        <v>1.3125000000000001E-3</v>
      </c>
      <c r="L52" s="92">
        <f>SUMIF('Стоимость сырья'!A:A,B52,'Стоимость сырья'!G:G)*(I52+J52)</f>
        <v>61.95</v>
      </c>
      <c r="M52" s="92">
        <f t="shared" si="5"/>
        <v>3.0975000000000001</v>
      </c>
    </row>
    <row r="53" spans="1:13" ht="15" x14ac:dyDescent="0.2">
      <c r="A53" s="90" t="s">
        <v>7</v>
      </c>
      <c r="B53" s="91" t="s">
        <v>79</v>
      </c>
      <c r="C53" s="11" t="s">
        <v>30</v>
      </c>
      <c r="D53" s="12">
        <v>0.02</v>
      </c>
      <c r="E53" s="12">
        <f t="shared" si="8"/>
        <v>1E-3</v>
      </c>
      <c r="F53" s="12">
        <f t="shared" si="1"/>
        <v>1.0500000000000002E-3</v>
      </c>
      <c r="G53" s="92">
        <f>SUMIF('Стоимость сырья'!A:A,B53,'Стоимость сырья'!E:E)*(D53+E53)</f>
        <v>15.225000000000001</v>
      </c>
      <c r="H53" s="92">
        <f t="shared" si="2"/>
        <v>0.76125000000000009</v>
      </c>
      <c r="I53" s="93">
        <v>0.02</v>
      </c>
      <c r="J53" s="93">
        <f t="shared" si="9"/>
        <v>1E-3</v>
      </c>
      <c r="K53" s="12">
        <f t="shared" si="4"/>
        <v>1.0500000000000002E-3</v>
      </c>
      <c r="L53" s="92">
        <f>SUMIF('Стоимость сырья'!A:A,B53,'Стоимость сырья'!G:G)*(I53+J53)</f>
        <v>15.225000000000001</v>
      </c>
      <c r="M53" s="92">
        <f t="shared" si="5"/>
        <v>0.76125000000000009</v>
      </c>
    </row>
    <row r="54" spans="1:13" ht="30" x14ac:dyDescent="0.2">
      <c r="A54" s="90" t="s">
        <v>7</v>
      </c>
      <c r="B54" s="91" t="s">
        <v>20</v>
      </c>
      <c r="C54" s="11" t="s">
        <v>19</v>
      </c>
      <c r="D54" s="12">
        <v>0.02</v>
      </c>
      <c r="E54" s="12">
        <f t="shared" si="8"/>
        <v>1E-3</v>
      </c>
      <c r="F54" s="12">
        <f t="shared" si="1"/>
        <v>1.0500000000000002E-3</v>
      </c>
      <c r="G54" s="92">
        <f>SUMIF('Стоимость сырья'!A:A,B54,'Стоимость сырья'!E:E)*(D54+E54)</f>
        <v>5.3171999999999997</v>
      </c>
      <c r="H54" s="92">
        <f t="shared" si="2"/>
        <v>0.26585999999999999</v>
      </c>
      <c r="I54" s="93">
        <v>2.5000000000000001E-2</v>
      </c>
      <c r="J54" s="93">
        <f t="shared" si="9"/>
        <v>1.2500000000000002E-3</v>
      </c>
      <c r="K54" s="12">
        <f t="shared" si="4"/>
        <v>1.3125000000000001E-3</v>
      </c>
      <c r="L54" s="92">
        <f>SUMIF('Стоимость сырья'!A:A,B54,'Стоимость сырья'!G:G)*(I54+J54)</f>
        <v>7.2410625</v>
      </c>
      <c r="M54" s="92">
        <f t="shared" si="5"/>
        <v>0.36205312499999998</v>
      </c>
    </row>
    <row r="55" spans="1:13" ht="30" x14ac:dyDescent="0.2">
      <c r="A55" s="90" t="s">
        <v>7</v>
      </c>
      <c r="B55" s="91" t="s">
        <v>31</v>
      </c>
      <c r="C55" s="11" t="s">
        <v>22</v>
      </c>
      <c r="D55" s="12">
        <v>20</v>
      </c>
      <c r="E55" s="12">
        <v>0</v>
      </c>
      <c r="F55" s="12">
        <f t="shared" si="1"/>
        <v>1</v>
      </c>
      <c r="G55" s="92">
        <f>SUMIF('Стоимость сырья'!A:A,B55,'Стоимость сырья'!E:E)*(D55+E55)</f>
        <v>80</v>
      </c>
      <c r="H55" s="92">
        <f t="shared" si="2"/>
        <v>4</v>
      </c>
      <c r="I55" s="93">
        <v>20</v>
      </c>
      <c r="J55" s="93">
        <v>0</v>
      </c>
      <c r="K55" s="12">
        <f t="shared" si="4"/>
        <v>1</v>
      </c>
      <c r="L55" s="92">
        <f>SUMIF('Стоимость сырья'!A:A,B55,'Стоимость сырья'!G:G)*(I55+J55)</f>
        <v>80</v>
      </c>
      <c r="M55" s="92">
        <f t="shared" si="5"/>
        <v>4</v>
      </c>
    </row>
    <row r="56" spans="1:13" ht="30" x14ac:dyDescent="0.2">
      <c r="A56" s="90" t="s">
        <v>7</v>
      </c>
      <c r="B56" s="91" t="s">
        <v>23</v>
      </c>
      <c r="C56" s="11" t="s">
        <v>22</v>
      </c>
      <c r="D56" s="12">
        <v>20</v>
      </c>
      <c r="E56" s="12">
        <v>0</v>
      </c>
      <c r="F56" s="12">
        <f t="shared" si="1"/>
        <v>1</v>
      </c>
      <c r="G56" s="92">
        <f>SUMIF('Стоимость сырья'!A:A,B56,'Стоимость сырья'!E:E)*(D56+E56)</f>
        <v>20</v>
      </c>
      <c r="H56" s="92">
        <f t="shared" si="2"/>
        <v>1</v>
      </c>
      <c r="I56" s="93">
        <v>20</v>
      </c>
      <c r="J56" s="93">
        <v>0</v>
      </c>
      <c r="K56" s="12">
        <f t="shared" si="4"/>
        <v>1</v>
      </c>
      <c r="L56" s="92">
        <f>SUMIF('Стоимость сырья'!A:A,B56,'Стоимость сырья'!G:G)*(I56+J56)</f>
        <v>20</v>
      </c>
      <c r="M56" s="92">
        <f t="shared" si="5"/>
        <v>1</v>
      </c>
    </row>
    <row r="57" spans="1:13" ht="30" x14ac:dyDescent="0.2">
      <c r="A57" s="90" t="s">
        <v>7</v>
      </c>
      <c r="B57" s="91" t="s">
        <v>24</v>
      </c>
      <c r="C57" s="11" t="s">
        <v>22</v>
      </c>
      <c r="D57" s="12">
        <v>20</v>
      </c>
      <c r="E57" s="12">
        <v>0</v>
      </c>
      <c r="F57" s="12">
        <f t="shared" si="1"/>
        <v>1</v>
      </c>
      <c r="G57" s="92">
        <f>SUMIF('Стоимость сырья'!A:A,B57,'Стоимость сырья'!E:E)*(D57+E57)</f>
        <v>20</v>
      </c>
      <c r="H57" s="92">
        <f t="shared" si="2"/>
        <v>1</v>
      </c>
      <c r="I57" s="93">
        <v>20</v>
      </c>
      <c r="J57" s="93">
        <v>0</v>
      </c>
      <c r="K57" s="12">
        <f t="shared" si="4"/>
        <v>1</v>
      </c>
      <c r="L57" s="92">
        <f>SUMIF('Стоимость сырья'!A:A,B57,'Стоимость сырья'!G:G)*(I57+J57)</f>
        <v>20</v>
      </c>
      <c r="M57" s="92">
        <f t="shared" si="5"/>
        <v>1</v>
      </c>
    </row>
    <row r="58" spans="1:13" ht="15" x14ac:dyDescent="0.2">
      <c r="A58" s="90" t="s">
        <v>8</v>
      </c>
      <c r="B58" s="91" t="s">
        <v>32</v>
      </c>
      <c r="C58" s="11" t="s">
        <v>19</v>
      </c>
      <c r="D58" s="12">
        <v>1</v>
      </c>
      <c r="E58" s="12">
        <f>D58*0.05</f>
        <v>0.05</v>
      </c>
      <c r="F58" s="12">
        <f t="shared" si="1"/>
        <v>5.2500000000000005E-2</v>
      </c>
      <c r="G58" s="92">
        <f>SUMIF('Стоимость сырья'!A:A,B58,'Стоимость сырья'!E:E)*(D58+E58)</f>
        <v>834.75</v>
      </c>
      <c r="H58" s="92">
        <f t="shared" si="2"/>
        <v>41.737499999999997</v>
      </c>
      <c r="I58" s="93">
        <v>1</v>
      </c>
      <c r="J58" s="93">
        <f>I58*0.05</f>
        <v>0.05</v>
      </c>
      <c r="K58" s="12">
        <f t="shared" si="4"/>
        <v>5.2500000000000005E-2</v>
      </c>
      <c r="L58" s="92">
        <f>SUMIF('Стоимость сырья'!A:A,B58,'Стоимость сырья'!G:G)*(I58+J58)</f>
        <v>900.86220000000014</v>
      </c>
      <c r="M58" s="92">
        <f t="shared" si="5"/>
        <v>45.043110000000006</v>
      </c>
    </row>
    <row r="59" spans="1:13" ht="30" x14ac:dyDescent="0.2">
      <c r="A59" s="90" t="s">
        <v>8</v>
      </c>
      <c r="B59" s="91" t="s">
        <v>20</v>
      </c>
      <c r="C59" s="11" t="s">
        <v>19</v>
      </c>
      <c r="D59" s="12">
        <v>0.02</v>
      </c>
      <c r="E59" s="12">
        <f>D59*0.05</f>
        <v>1E-3</v>
      </c>
      <c r="F59" s="12">
        <f t="shared" si="1"/>
        <v>1.0500000000000002E-3</v>
      </c>
      <c r="G59" s="92">
        <f>SUMIF('Стоимость сырья'!A:A,B59,'Стоимость сырья'!E:E)*(D59+E59)</f>
        <v>5.3171999999999997</v>
      </c>
      <c r="H59" s="92">
        <f t="shared" si="2"/>
        <v>0.26585999999999999</v>
      </c>
      <c r="I59" s="93">
        <v>2.5000000000000001E-2</v>
      </c>
      <c r="J59" s="93">
        <f>I59*0.05</f>
        <v>1.2500000000000002E-3</v>
      </c>
      <c r="K59" s="12">
        <f t="shared" si="4"/>
        <v>1.3125000000000001E-3</v>
      </c>
      <c r="L59" s="92">
        <f>SUMIF('Стоимость сырья'!A:A,B59,'Стоимость сырья'!G:G)*(I59+J59)</f>
        <v>7.2410625</v>
      </c>
      <c r="M59" s="92">
        <f t="shared" si="5"/>
        <v>0.36205312499999998</v>
      </c>
    </row>
    <row r="60" spans="1:13" ht="15" x14ac:dyDescent="0.2">
      <c r="A60" s="90" t="s">
        <v>8</v>
      </c>
      <c r="B60" s="91" t="s">
        <v>33</v>
      </c>
      <c r="C60" s="11" t="s">
        <v>22</v>
      </c>
      <c r="D60" s="12">
        <v>20</v>
      </c>
      <c r="E60" s="12">
        <v>0</v>
      </c>
      <c r="F60" s="12">
        <f t="shared" si="1"/>
        <v>1</v>
      </c>
      <c r="G60" s="92">
        <f>SUMIF('Стоимость сырья'!A:A,B60,'Стоимость сырья'!E:E)*(D60+E60)</f>
        <v>80</v>
      </c>
      <c r="H60" s="92">
        <f t="shared" si="2"/>
        <v>4</v>
      </c>
      <c r="I60" s="93">
        <v>20</v>
      </c>
      <c r="J60" s="93">
        <v>0</v>
      </c>
      <c r="K60" s="12">
        <f t="shared" si="4"/>
        <v>1</v>
      </c>
      <c r="L60" s="92">
        <f>SUMIF('Стоимость сырья'!A:A,B60,'Стоимость сырья'!G:G)*(I60+J60)</f>
        <v>80</v>
      </c>
      <c r="M60" s="92">
        <f t="shared" si="5"/>
        <v>4</v>
      </c>
    </row>
    <row r="61" spans="1:13" ht="30" x14ac:dyDescent="0.2">
      <c r="A61" s="90" t="s">
        <v>8</v>
      </c>
      <c r="B61" s="91" t="s">
        <v>23</v>
      </c>
      <c r="C61" s="11" t="s">
        <v>22</v>
      </c>
      <c r="D61" s="12">
        <v>20</v>
      </c>
      <c r="E61" s="12">
        <v>0</v>
      </c>
      <c r="F61" s="12">
        <f t="shared" si="1"/>
        <v>1</v>
      </c>
      <c r="G61" s="92">
        <f>SUMIF('Стоимость сырья'!A:A,B61,'Стоимость сырья'!E:E)*(D61+E61)</f>
        <v>20</v>
      </c>
      <c r="H61" s="92">
        <f t="shared" si="2"/>
        <v>1</v>
      </c>
      <c r="I61" s="93">
        <v>20</v>
      </c>
      <c r="J61" s="93">
        <v>0</v>
      </c>
      <c r="K61" s="12">
        <f t="shared" si="4"/>
        <v>1</v>
      </c>
      <c r="L61" s="92">
        <f>SUMIF('Стоимость сырья'!A:A,B61,'Стоимость сырья'!G:G)*(I61+J61)</f>
        <v>20</v>
      </c>
      <c r="M61" s="92">
        <f t="shared" si="5"/>
        <v>1</v>
      </c>
    </row>
    <row r="62" spans="1:13" ht="30" x14ac:dyDescent="0.2">
      <c r="A62" s="90" t="s">
        <v>8</v>
      </c>
      <c r="B62" s="91" t="s">
        <v>24</v>
      </c>
      <c r="C62" s="11" t="s">
        <v>22</v>
      </c>
      <c r="D62" s="12">
        <v>20</v>
      </c>
      <c r="E62" s="12">
        <v>0</v>
      </c>
      <c r="F62" s="12">
        <f t="shared" si="1"/>
        <v>1</v>
      </c>
      <c r="G62" s="92">
        <f>SUMIF('Стоимость сырья'!A:A,B62,'Стоимость сырья'!E:E)*(D62+E62)</f>
        <v>20</v>
      </c>
      <c r="H62" s="92">
        <f t="shared" si="2"/>
        <v>1</v>
      </c>
      <c r="I62" s="93">
        <v>20</v>
      </c>
      <c r="J62" s="93">
        <v>0</v>
      </c>
      <c r="K62" s="12">
        <f t="shared" si="4"/>
        <v>1</v>
      </c>
      <c r="L62" s="92">
        <f>SUMIF('Стоимость сырья'!A:A,B62,'Стоимость сырья'!G:G)*(I62+J62)</f>
        <v>20</v>
      </c>
      <c r="M62" s="92">
        <f t="shared" si="5"/>
        <v>1</v>
      </c>
    </row>
    <row r="63" spans="1:13" ht="15" x14ac:dyDescent="0.2">
      <c r="A63" s="90" t="s">
        <v>9</v>
      </c>
      <c r="B63" s="91" t="s">
        <v>34</v>
      </c>
      <c r="C63" s="11" t="s">
        <v>19</v>
      </c>
      <c r="D63" s="12">
        <v>1</v>
      </c>
      <c r="E63" s="12">
        <f>D63*0.05</f>
        <v>0.05</v>
      </c>
      <c r="F63" s="12">
        <f t="shared" si="1"/>
        <v>5.2500000000000005E-2</v>
      </c>
      <c r="G63" s="92">
        <f>SUMIF('Стоимость сырья'!A:A,B63,'Стоимость сырья'!E:E)*(D63+E63)</f>
        <v>364.35</v>
      </c>
      <c r="H63" s="92">
        <f t="shared" si="2"/>
        <v>18.217500000000001</v>
      </c>
      <c r="I63" s="93">
        <v>1</v>
      </c>
      <c r="J63" s="93">
        <f>I63*0.05</f>
        <v>0.05</v>
      </c>
      <c r="K63" s="12">
        <f t="shared" si="4"/>
        <v>5.2500000000000005E-2</v>
      </c>
      <c r="L63" s="92">
        <f>SUMIF('Стоимость сырья'!A:A,B63,'Стоимость сырья'!G:G)*(I63+J63)</f>
        <v>399.43890000000005</v>
      </c>
      <c r="M63" s="92">
        <f t="shared" si="5"/>
        <v>19.971945000000002</v>
      </c>
    </row>
    <row r="64" spans="1:13" ht="30" x14ac:dyDescent="0.2">
      <c r="A64" s="90" t="s">
        <v>9</v>
      </c>
      <c r="B64" s="91" t="s">
        <v>20</v>
      </c>
      <c r="C64" s="11" t="s">
        <v>19</v>
      </c>
      <c r="D64" s="12">
        <v>0.02</v>
      </c>
      <c r="E64" s="12">
        <f>D64*0.05</f>
        <v>1E-3</v>
      </c>
      <c r="F64" s="12">
        <f t="shared" si="1"/>
        <v>1.0500000000000002E-3</v>
      </c>
      <c r="G64" s="92">
        <f>SUMIF('Стоимость сырья'!A:A,B64,'Стоимость сырья'!E:E)*(D64+E64)</f>
        <v>5.3171999999999997</v>
      </c>
      <c r="H64" s="92">
        <f t="shared" si="2"/>
        <v>0.26585999999999999</v>
      </c>
      <c r="I64" s="93">
        <v>2.5000000000000001E-2</v>
      </c>
      <c r="J64" s="93">
        <f>I64*0.05</f>
        <v>1.2500000000000002E-3</v>
      </c>
      <c r="K64" s="12">
        <f t="shared" si="4"/>
        <v>1.3125000000000001E-3</v>
      </c>
      <c r="L64" s="92">
        <f>SUMIF('Стоимость сырья'!A:A,B64,'Стоимость сырья'!G:G)*(I64+J64)</f>
        <v>7.2410625</v>
      </c>
      <c r="M64" s="92">
        <f t="shared" si="5"/>
        <v>0.36205312499999998</v>
      </c>
    </row>
    <row r="65" spans="1:13" ht="15" x14ac:dyDescent="0.2">
      <c r="A65" s="90" t="s">
        <v>9</v>
      </c>
      <c r="B65" s="91" t="s">
        <v>35</v>
      </c>
      <c r="C65" s="11" t="s">
        <v>22</v>
      </c>
      <c r="D65" s="12">
        <v>20</v>
      </c>
      <c r="E65" s="12">
        <v>0</v>
      </c>
      <c r="F65" s="12">
        <f t="shared" si="1"/>
        <v>1</v>
      </c>
      <c r="G65" s="92">
        <f>SUMIF('Стоимость сырья'!A:A,B65,'Стоимость сырья'!E:E)*(D65+E65)</f>
        <v>80</v>
      </c>
      <c r="H65" s="92">
        <f t="shared" si="2"/>
        <v>4</v>
      </c>
      <c r="I65" s="93">
        <v>20</v>
      </c>
      <c r="J65" s="93">
        <v>0</v>
      </c>
      <c r="K65" s="12">
        <f t="shared" si="4"/>
        <v>1</v>
      </c>
      <c r="L65" s="92">
        <f>SUMIF('Стоимость сырья'!A:A,B65,'Стоимость сырья'!G:G)*(I65+J65)</f>
        <v>80</v>
      </c>
      <c r="M65" s="92">
        <f t="shared" si="5"/>
        <v>4</v>
      </c>
    </row>
    <row r="66" spans="1:13" ht="30" x14ac:dyDescent="0.2">
      <c r="A66" s="90" t="s">
        <v>9</v>
      </c>
      <c r="B66" s="91" t="s">
        <v>23</v>
      </c>
      <c r="C66" s="11" t="s">
        <v>22</v>
      </c>
      <c r="D66" s="12">
        <v>20</v>
      </c>
      <c r="E66" s="12">
        <v>0</v>
      </c>
      <c r="F66" s="12">
        <f t="shared" si="1"/>
        <v>1</v>
      </c>
      <c r="G66" s="92">
        <f>SUMIF('Стоимость сырья'!A:A,B66,'Стоимость сырья'!E:E)*(D66+E66)</f>
        <v>20</v>
      </c>
      <c r="H66" s="92">
        <f t="shared" si="2"/>
        <v>1</v>
      </c>
      <c r="I66" s="93">
        <v>20</v>
      </c>
      <c r="J66" s="93">
        <v>0</v>
      </c>
      <c r="K66" s="12">
        <f t="shared" si="4"/>
        <v>1</v>
      </c>
      <c r="L66" s="92">
        <f>SUMIF('Стоимость сырья'!A:A,B66,'Стоимость сырья'!G:G)*(I66+J66)</f>
        <v>20</v>
      </c>
      <c r="M66" s="92">
        <f t="shared" si="5"/>
        <v>1</v>
      </c>
    </row>
    <row r="67" spans="1:13" ht="30" x14ac:dyDescent="0.2">
      <c r="A67" s="90" t="s">
        <v>9</v>
      </c>
      <c r="B67" s="91" t="s">
        <v>24</v>
      </c>
      <c r="C67" s="11" t="s">
        <v>22</v>
      </c>
      <c r="D67" s="12">
        <v>20</v>
      </c>
      <c r="E67" s="12">
        <v>0</v>
      </c>
      <c r="F67" s="12">
        <f t="shared" si="1"/>
        <v>1</v>
      </c>
      <c r="G67" s="92">
        <f>SUMIF('Стоимость сырья'!A:A,B67,'Стоимость сырья'!E:E)*(D67+E67)</f>
        <v>20</v>
      </c>
      <c r="H67" s="92">
        <f t="shared" si="2"/>
        <v>1</v>
      </c>
      <c r="I67" s="93">
        <v>20</v>
      </c>
      <c r="J67" s="93">
        <v>0</v>
      </c>
      <c r="K67" s="12">
        <f t="shared" si="4"/>
        <v>1</v>
      </c>
      <c r="L67" s="92">
        <f>SUMIF('Стоимость сырья'!A:A,B67,'Стоимость сырья'!G:G)*(I67+J67)</f>
        <v>20</v>
      </c>
      <c r="M67" s="92">
        <f t="shared" si="5"/>
        <v>1</v>
      </c>
    </row>
    <row r="68" spans="1:13" ht="15" x14ac:dyDescent="0.2">
      <c r="A68" s="90" t="s">
        <v>10</v>
      </c>
      <c r="B68" s="91" t="s">
        <v>65</v>
      </c>
      <c r="C68" s="11" t="s">
        <v>19</v>
      </c>
      <c r="D68" s="12">
        <v>0.5</v>
      </c>
      <c r="E68" s="12">
        <f>D68*0.05</f>
        <v>2.5000000000000001E-2</v>
      </c>
      <c r="F68" s="12">
        <f t="shared" si="1"/>
        <v>2.6250000000000002E-2</v>
      </c>
      <c r="G68" s="92">
        <f>SUMIF('Стоимость сырья'!A:A,B68,'Стоимость сырья'!E:E)*(D68+E68)</f>
        <v>220.5</v>
      </c>
      <c r="H68" s="92">
        <f t="shared" si="2"/>
        <v>11.025</v>
      </c>
      <c r="I68" s="93">
        <v>0.5</v>
      </c>
      <c r="J68" s="93">
        <f>I68*0.05</f>
        <v>2.5000000000000001E-2</v>
      </c>
      <c r="K68" s="12">
        <f t="shared" si="4"/>
        <v>2.6250000000000002E-2</v>
      </c>
      <c r="L68" s="92">
        <f>SUMIF('Стоимость сырья'!A:A,B68,'Стоимость сырья'!G:G)*(I68+J68)</f>
        <v>237.96360000000001</v>
      </c>
      <c r="M68" s="92">
        <f t="shared" si="5"/>
        <v>11.89818</v>
      </c>
    </row>
    <row r="69" spans="1:13" ht="15" x14ac:dyDescent="0.2">
      <c r="A69" s="90" t="s">
        <v>10</v>
      </c>
      <c r="B69" s="91" t="s">
        <v>34</v>
      </c>
      <c r="C69" s="11" t="s">
        <v>19</v>
      </c>
      <c r="D69" s="12">
        <v>0.5</v>
      </c>
      <c r="E69" s="12">
        <f>D69*0.05</f>
        <v>2.5000000000000001E-2</v>
      </c>
      <c r="F69" s="12">
        <f t="shared" ref="F69:F132" si="10">(D69+E69)/20</f>
        <v>2.6250000000000002E-2</v>
      </c>
      <c r="G69" s="92">
        <f>SUMIF('Стоимость сырья'!A:A,B69,'Стоимость сырья'!E:E)*(D69+E69)</f>
        <v>182.17500000000001</v>
      </c>
      <c r="H69" s="92">
        <f t="shared" ref="H69:H132" si="11">G69/20</f>
        <v>9.1087500000000006</v>
      </c>
      <c r="I69" s="93">
        <v>0.5</v>
      </c>
      <c r="J69" s="93">
        <f>I69*0.05</f>
        <v>2.5000000000000001E-2</v>
      </c>
      <c r="K69" s="12">
        <f t="shared" ref="K69:K132" si="12">(I69+J69)/20</f>
        <v>2.6250000000000002E-2</v>
      </c>
      <c r="L69" s="92">
        <f>SUMIF('Стоимость сырья'!A:A,B69,'Стоимость сырья'!G:G)*(I69+J69)</f>
        <v>199.71945000000002</v>
      </c>
      <c r="M69" s="92">
        <f t="shared" ref="M69:M132" si="13">L69/20</f>
        <v>9.9859725000000008</v>
      </c>
    </row>
    <row r="70" spans="1:13" ht="15" x14ac:dyDescent="0.2">
      <c r="A70" s="90" t="s">
        <v>10</v>
      </c>
      <c r="B70" s="91" t="s">
        <v>36</v>
      </c>
      <c r="C70" s="11" t="s">
        <v>19</v>
      </c>
      <c r="D70" s="12">
        <v>0.05</v>
      </c>
      <c r="E70" s="12">
        <f>D70*0.05</f>
        <v>2.5000000000000005E-3</v>
      </c>
      <c r="F70" s="12">
        <f t="shared" si="10"/>
        <v>2.6250000000000002E-3</v>
      </c>
      <c r="G70" s="92">
        <f>SUMIF('Стоимость сырья'!A:A,B70,'Стоимость сырья'!E:E)*(D70+E70)</f>
        <v>16.432500000000001</v>
      </c>
      <c r="H70" s="92">
        <f t="shared" si="11"/>
        <v>0.82162500000000005</v>
      </c>
      <c r="I70" s="93">
        <v>0.05</v>
      </c>
      <c r="J70" s="93">
        <f>I70*0.05</f>
        <v>2.5000000000000005E-3</v>
      </c>
      <c r="K70" s="12">
        <f t="shared" si="12"/>
        <v>2.6250000000000002E-3</v>
      </c>
      <c r="L70" s="92">
        <f>SUMIF('Стоимость сырья'!A:A,B70,'Стоимость сырья'!G:G)*(I70+J70)</f>
        <v>16.537500000000001</v>
      </c>
      <c r="M70" s="92">
        <f t="shared" si="13"/>
        <v>0.82687500000000003</v>
      </c>
    </row>
    <row r="71" spans="1:13" ht="30" x14ac:dyDescent="0.2">
      <c r="A71" s="90" t="s">
        <v>10</v>
      </c>
      <c r="B71" s="91" t="s">
        <v>20</v>
      </c>
      <c r="C71" s="11" t="s">
        <v>19</v>
      </c>
      <c r="D71" s="12">
        <v>0.02</v>
      </c>
      <c r="E71" s="12">
        <f>D71*0.05</f>
        <v>1E-3</v>
      </c>
      <c r="F71" s="12">
        <f t="shared" si="10"/>
        <v>1.0500000000000002E-3</v>
      </c>
      <c r="G71" s="92">
        <f>SUMIF('Стоимость сырья'!A:A,B71,'Стоимость сырья'!E:E)*(D71+E71)</f>
        <v>5.3171999999999997</v>
      </c>
      <c r="H71" s="92">
        <f t="shared" si="11"/>
        <v>0.26585999999999999</v>
      </c>
      <c r="I71" s="93">
        <v>2.5000000000000001E-2</v>
      </c>
      <c r="J71" s="93">
        <f>I71*0.05</f>
        <v>1.2500000000000002E-3</v>
      </c>
      <c r="K71" s="12">
        <f t="shared" si="12"/>
        <v>1.3125000000000001E-3</v>
      </c>
      <c r="L71" s="92">
        <f>SUMIF('Стоимость сырья'!A:A,B71,'Стоимость сырья'!G:G)*(I71+J71)</f>
        <v>7.2410625</v>
      </c>
      <c r="M71" s="92">
        <f t="shared" si="13"/>
        <v>0.36205312499999998</v>
      </c>
    </row>
    <row r="72" spans="1:13" ht="15" x14ac:dyDescent="0.2">
      <c r="A72" s="90" t="s">
        <v>10</v>
      </c>
      <c r="B72" s="91" t="s">
        <v>37</v>
      </c>
      <c r="C72" s="11" t="s">
        <v>22</v>
      </c>
      <c r="D72" s="12">
        <v>20</v>
      </c>
      <c r="E72" s="12">
        <v>0</v>
      </c>
      <c r="F72" s="12">
        <f t="shared" si="10"/>
        <v>1</v>
      </c>
      <c r="G72" s="92">
        <f>SUMIF('Стоимость сырья'!A:A,B72,'Стоимость сырья'!E:E)*(D72+E72)</f>
        <v>80</v>
      </c>
      <c r="H72" s="92">
        <f t="shared" si="11"/>
        <v>4</v>
      </c>
      <c r="I72" s="93">
        <v>20</v>
      </c>
      <c r="J72" s="93">
        <v>0</v>
      </c>
      <c r="K72" s="12">
        <f t="shared" si="12"/>
        <v>1</v>
      </c>
      <c r="L72" s="92">
        <f>SUMIF('Стоимость сырья'!A:A,B72,'Стоимость сырья'!G:G)*(I72+J72)</f>
        <v>80</v>
      </c>
      <c r="M72" s="92">
        <f t="shared" si="13"/>
        <v>4</v>
      </c>
    </row>
    <row r="73" spans="1:13" ht="30" x14ac:dyDescent="0.2">
      <c r="A73" s="90" t="s">
        <v>10</v>
      </c>
      <c r="B73" s="91" t="s">
        <v>23</v>
      </c>
      <c r="C73" s="11" t="s">
        <v>22</v>
      </c>
      <c r="D73" s="12">
        <v>20</v>
      </c>
      <c r="E73" s="12">
        <v>0</v>
      </c>
      <c r="F73" s="12">
        <f t="shared" si="10"/>
        <v>1</v>
      </c>
      <c r="G73" s="92">
        <f>SUMIF('Стоимость сырья'!A:A,B73,'Стоимость сырья'!E:E)*(D73+E73)</f>
        <v>20</v>
      </c>
      <c r="H73" s="92">
        <f t="shared" si="11"/>
        <v>1</v>
      </c>
      <c r="I73" s="93">
        <v>20</v>
      </c>
      <c r="J73" s="93">
        <v>0</v>
      </c>
      <c r="K73" s="12">
        <f t="shared" si="12"/>
        <v>1</v>
      </c>
      <c r="L73" s="92">
        <f>SUMIF('Стоимость сырья'!A:A,B73,'Стоимость сырья'!G:G)*(I73+J73)</f>
        <v>20</v>
      </c>
      <c r="M73" s="92">
        <f t="shared" si="13"/>
        <v>1</v>
      </c>
    </row>
    <row r="74" spans="1:13" ht="30" x14ac:dyDescent="0.2">
      <c r="A74" s="90" t="s">
        <v>10</v>
      </c>
      <c r="B74" s="91" t="s">
        <v>24</v>
      </c>
      <c r="C74" s="11" t="s">
        <v>22</v>
      </c>
      <c r="D74" s="12">
        <v>20</v>
      </c>
      <c r="E74" s="12">
        <v>0</v>
      </c>
      <c r="F74" s="12">
        <f t="shared" si="10"/>
        <v>1</v>
      </c>
      <c r="G74" s="92">
        <f>SUMIF('Стоимость сырья'!A:A,B74,'Стоимость сырья'!E:E)*(D74+E74)</f>
        <v>20</v>
      </c>
      <c r="H74" s="92">
        <f t="shared" si="11"/>
        <v>1</v>
      </c>
      <c r="I74" s="93">
        <v>20</v>
      </c>
      <c r="J74" s="93">
        <v>0</v>
      </c>
      <c r="K74" s="12">
        <f t="shared" si="12"/>
        <v>1</v>
      </c>
      <c r="L74" s="92">
        <f>SUMIF('Стоимость сырья'!A:A,B74,'Стоимость сырья'!G:G)*(I74+J74)</f>
        <v>20</v>
      </c>
      <c r="M74" s="92">
        <f t="shared" si="13"/>
        <v>1</v>
      </c>
    </row>
    <row r="75" spans="1:13" ht="15" x14ac:dyDescent="0.2">
      <c r="A75" s="90" t="s">
        <v>11</v>
      </c>
      <c r="B75" s="91" t="s">
        <v>65</v>
      </c>
      <c r="C75" s="11" t="s">
        <v>19</v>
      </c>
      <c r="D75" s="12">
        <v>0.5</v>
      </c>
      <c r="E75" s="12">
        <f>D75*0.05</f>
        <v>2.5000000000000001E-2</v>
      </c>
      <c r="F75" s="12">
        <f t="shared" si="10"/>
        <v>2.6250000000000002E-2</v>
      </c>
      <c r="G75" s="92">
        <f>SUMIF('Стоимость сырья'!A:A,B75,'Стоимость сырья'!E:E)*(D75+E75)</f>
        <v>220.5</v>
      </c>
      <c r="H75" s="92">
        <f t="shared" si="11"/>
        <v>11.025</v>
      </c>
      <c r="I75" s="93">
        <v>0.55000000000000004</v>
      </c>
      <c r="J75" s="93">
        <f>I75*0.05</f>
        <v>2.7500000000000004E-2</v>
      </c>
      <c r="K75" s="12">
        <f t="shared" si="12"/>
        <v>2.8875000000000001E-2</v>
      </c>
      <c r="L75" s="92">
        <f>SUMIF('Стоимость сырья'!A:A,B75,'Стоимость сырья'!G:G)*(I75+J75)</f>
        <v>261.75996000000004</v>
      </c>
      <c r="M75" s="92">
        <f t="shared" si="13"/>
        <v>13.087998000000002</v>
      </c>
    </row>
    <row r="76" spans="1:13" ht="15" x14ac:dyDescent="0.2">
      <c r="A76" s="90" t="s">
        <v>11</v>
      </c>
      <c r="B76" s="91" t="s">
        <v>34</v>
      </c>
      <c r="C76" s="11" t="s">
        <v>19</v>
      </c>
      <c r="D76" s="12">
        <v>0.5</v>
      </c>
      <c r="E76" s="12">
        <f>D76*0.05</f>
        <v>2.5000000000000001E-2</v>
      </c>
      <c r="F76" s="12">
        <f t="shared" si="10"/>
        <v>2.6250000000000002E-2</v>
      </c>
      <c r="G76" s="92">
        <f>SUMIF('Стоимость сырья'!A:A,B76,'Стоимость сырья'!E:E)*(D76+E76)</f>
        <v>182.17500000000001</v>
      </c>
      <c r="H76" s="92">
        <f t="shared" si="11"/>
        <v>9.1087500000000006</v>
      </c>
      <c r="I76" s="93">
        <v>0.51</v>
      </c>
      <c r="J76" s="93">
        <f>I76*0.05</f>
        <v>2.5500000000000002E-2</v>
      </c>
      <c r="K76" s="12">
        <f t="shared" si="12"/>
        <v>2.6775E-2</v>
      </c>
      <c r="L76" s="92">
        <f>SUMIF('Стоимость сырья'!A:A,B76,'Стоимость сырья'!G:G)*(I76+J76)</f>
        <v>203.71383900000001</v>
      </c>
      <c r="M76" s="92">
        <f t="shared" si="13"/>
        <v>10.185691950000001</v>
      </c>
    </row>
    <row r="77" spans="1:13" ht="30" x14ac:dyDescent="0.2">
      <c r="A77" s="90" t="s">
        <v>11</v>
      </c>
      <c r="B77" s="91" t="s">
        <v>81</v>
      </c>
      <c r="C77" s="11" t="s">
        <v>19</v>
      </c>
      <c r="D77" s="12">
        <v>0.02</v>
      </c>
      <c r="E77" s="12">
        <f>D77*0.05</f>
        <v>1E-3</v>
      </c>
      <c r="F77" s="12">
        <f t="shared" si="10"/>
        <v>1.0500000000000002E-3</v>
      </c>
      <c r="G77" s="92">
        <f>SUMIF('Стоимость сырья'!A:A,B77,'Стоимость сырья'!E:E)*(D77+E77)</f>
        <v>16.8</v>
      </c>
      <c r="H77" s="92">
        <f t="shared" si="11"/>
        <v>0.84000000000000008</v>
      </c>
      <c r="I77" s="93">
        <v>0.02</v>
      </c>
      <c r="J77" s="93">
        <f>I77*0.05</f>
        <v>1E-3</v>
      </c>
      <c r="K77" s="12">
        <f t="shared" si="12"/>
        <v>1.0500000000000002E-3</v>
      </c>
      <c r="L77" s="92">
        <f>SUMIF('Стоимость сырья'!A:A,B77,'Стоимость сырья'!G:G)*(I77+J77)</f>
        <v>17.850000000000001</v>
      </c>
      <c r="M77" s="92">
        <f t="shared" si="13"/>
        <v>0.89250000000000007</v>
      </c>
    </row>
    <row r="78" spans="1:13" ht="30" x14ac:dyDescent="0.2">
      <c r="A78" s="90" t="s">
        <v>11</v>
      </c>
      <c r="B78" s="91" t="s">
        <v>20</v>
      </c>
      <c r="C78" s="11" t="s">
        <v>19</v>
      </c>
      <c r="D78" s="12">
        <v>0.02</v>
      </c>
      <c r="E78" s="12">
        <f>D78*0.05</f>
        <v>1E-3</v>
      </c>
      <c r="F78" s="12">
        <f t="shared" si="10"/>
        <v>1.0500000000000002E-3</v>
      </c>
      <c r="G78" s="92">
        <f>SUMIF('Стоимость сырья'!A:A,B78,'Стоимость сырья'!E:E)*(D78+E78)</f>
        <v>5.3171999999999997</v>
      </c>
      <c r="H78" s="92">
        <f t="shared" si="11"/>
        <v>0.26585999999999999</v>
      </c>
      <c r="I78" s="93">
        <v>2.5000000000000001E-2</v>
      </c>
      <c r="J78" s="93">
        <f>I78*0.05</f>
        <v>1.2500000000000002E-3</v>
      </c>
      <c r="K78" s="12">
        <f t="shared" si="12"/>
        <v>1.3125000000000001E-3</v>
      </c>
      <c r="L78" s="92">
        <f>SUMIF('Стоимость сырья'!A:A,B78,'Стоимость сырья'!G:G)*(I78+J78)</f>
        <v>7.2410625</v>
      </c>
      <c r="M78" s="92">
        <f t="shared" si="13"/>
        <v>0.36205312499999998</v>
      </c>
    </row>
    <row r="79" spans="1:13" ht="15" x14ac:dyDescent="0.2">
      <c r="A79" s="90" t="s">
        <v>11</v>
      </c>
      <c r="B79" s="91" t="s">
        <v>38</v>
      </c>
      <c r="C79" s="11" t="s">
        <v>22</v>
      </c>
      <c r="D79" s="12">
        <v>20</v>
      </c>
      <c r="E79" s="12">
        <v>0</v>
      </c>
      <c r="F79" s="12">
        <f t="shared" si="10"/>
        <v>1</v>
      </c>
      <c r="G79" s="92">
        <f>SUMIF('Стоимость сырья'!A:A,B79,'Стоимость сырья'!E:E)*(D79+E79)</f>
        <v>80</v>
      </c>
      <c r="H79" s="92">
        <f t="shared" si="11"/>
        <v>4</v>
      </c>
      <c r="I79" s="93">
        <v>20</v>
      </c>
      <c r="J79" s="93">
        <v>0</v>
      </c>
      <c r="K79" s="12">
        <f t="shared" si="12"/>
        <v>1</v>
      </c>
      <c r="L79" s="92">
        <f>SUMIF('Стоимость сырья'!A:A,B79,'Стоимость сырья'!G:G)*(I79+J79)</f>
        <v>80</v>
      </c>
      <c r="M79" s="92">
        <f t="shared" si="13"/>
        <v>4</v>
      </c>
    </row>
    <row r="80" spans="1:13" ht="30" x14ac:dyDescent="0.2">
      <c r="A80" s="90" t="s">
        <v>11</v>
      </c>
      <c r="B80" s="91" t="s">
        <v>23</v>
      </c>
      <c r="C80" s="11" t="s">
        <v>22</v>
      </c>
      <c r="D80" s="12">
        <v>20</v>
      </c>
      <c r="E80" s="12">
        <v>0</v>
      </c>
      <c r="F80" s="12">
        <f t="shared" si="10"/>
        <v>1</v>
      </c>
      <c r="G80" s="92">
        <f>SUMIF('Стоимость сырья'!A:A,B80,'Стоимость сырья'!E:E)*(D80+E80)</f>
        <v>20</v>
      </c>
      <c r="H80" s="92">
        <f t="shared" si="11"/>
        <v>1</v>
      </c>
      <c r="I80" s="93">
        <v>20</v>
      </c>
      <c r="J80" s="93">
        <v>0</v>
      </c>
      <c r="K80" s="12">
        <f t="shared" si="12"/>
        <v>1</v>
      </c>
      <c r="L80" s="92">
        <f>SUMIF('Стоимость сырья'!A:A,B80,'Стоимость сырья'!G:G)*(I80+J80)</f>
        <v>20</v>
      </c>
      <c r="M80" s="92">
        <f t="shared" si="13"/>
        <v>1</v>
      </c>
    </row>
    <row r="81" spans="1:13" ht="30" x14ac:dyDescent="0.2">
      <c r="A81" s="90" t="s">
        <v>11</v>
      </c>
      <c r="B81" s="91" t="s">
        <v>24</v>
      </c>
      <c r="C81" s="11" t="s">
        <v>22</v>
      </c>
      <c r="D81" s="12">
        <v>20</v>
      </c>
      <c r="E81" s="12">
        <v>0</v>
      </c>
      <c r="F81" s="12">
        <f t="shared" si="10"/>
        <v>1</v>
      </c>
      <c r="G81" s="92">
        <f>SUMIF('Стоимость сырья'!A:A,B81,'Стоимость сырья'!E:E)*(D81+E81)</f>
        <v>20</v>
      </c>
      <c r="H81" s="92">
        <f t="shared" si="11"/>
        <v>1</v>
      </c>
      <c r="I81" s="93">
        <v>20</v>
      </c>
      <c r="J81" s="93">
        <v>0</v>
      </c>
      <c r="K81" s="12">
        <f t="shared" si="12"/>
        <v>1</v>
      </c>
      <c r="L81" s="92">
        <f>SUMIF('Стоимость сырья'!A:A,B81,'Стоимость сырья'!G:G)*(I81+J81)</f>
        <v>20</v>
      </c>
      <c r="M81" s="92">
        <f t="shared" si="13"/>
        <v>1</v>
      </c>
    </row>
    <row r="82" spans="1:13" ht="15" x14ac:dyDescent="0.2">
      <c r="A82" s="90" t="s">
        <v>186</v>
      </c>
      <c r="B82" s="91" t="s">
        <v>66</v>
      </c>
      <c r="C82" s="11" t="s">
        <v>19</v>
      </c>
      <c r="D82" s="12">
        <v>1</v>
      </c>
      <c r="E82" s="12">
        <f>D82*0.05</f>
        <v>0.05</v>
      </c>
      <c r="F82" s="12">
        <f t="shared" si="10"/>
        <v>5.2500000000000005E-2</v>
      </c>
      <c r="G82" s="92">
        <f>SUMIF('Стоимость сырья'!A:A,B82,'Стоимость сырья'!E:E)*(D82+E82)</f>
        <v>393.75</v>
      </c>
      <c r="H82" s="92">
        <f t="shared" si="11"/>
        <v>19.6875</v>
      </c>
      <c r="I82" s="93">
        <v>1</v>
      </c>
      <c r="J82" s="93">
        <f>I82*0.05</f>
        <v>0.05</v>
      </c>
      <c r="K82" s="12">
        <f t="shared" si="12"/>
        <v>5.2500000000000005E-2</v>
      </c>
      <c r="L82" s="92">
        <f>SUMIF('Стоимость сырья'!A:A,B82,'Стоимость сырья'!G:G)*(I82+J82)</f>
        <v>424.935</v>
      </c>
      <c r="M82" s="92">
        <f t="shared" si="13"/>
        <v>21.246749999999999</v>
      </c>
    </row>
    <row r="83" spans="1:13" ht="15" x14ac:dyDescent="0.2">
      <c r="A83" s="90" t="s">
        <v>186</v>
      </c>
      <c r="B83" s="91" t="s">
        <v>78</v>
      </c>
      <c r="C83" s="11" t="s">
        <v>19</v>
      </c>
      <c r="D83" s="12">
        <v>0.02</v>
      </c>
      <c r="E83" s="12">
        <f>D83*0.05</f>
        <v>1E-3</v>
      </c>
      <c r="F83" s="12">
        <f t="shared" si="10"/>
        <v>1.0500000000000002E-3</v>
      </c>
      <c r="G83" s="92">
        <f>SUMIF('Стоимость сырья'!A:A,B83,'Стоимость сырья'!E:E)*(D83+E83)</f>
        <v>17.850000000000001</v>
      </c>
      <c r="H83" s="92">
        <f t="shared" si="11"/>
        <v>0.89250000000000007</v>
      </c>
      <c r="I83" s="93">
        <v>0.02</v>
      </c>
      <c r="J83" s="93">
        <f>I83*0.05</f>
        <v>1E-3</v>
      </c>
      <c r="K83" s="12">
        <f t="shared" si="12"/>
        <v>1.0500000000000002E-3</v>
      </c>
      <c r="L83" s="92">
        <f>SUMIF('Стоимость сырья'!A:A,B83,'Стоимость сырья'!G:G)*(I83+J83)</f>
        <v>17.850000000000001</v>
      </c>
      <c r="M83" s="92">
        <f t="shared" si="13"/>
        <v>0.89250000000000007</v>
      </c>
    </row>
    <row r="84" spans="1:13" ht="15" x14ac:dyDescent="0.2">
      <c r="A84" s="90" t="s">
        <v>186</v>
      </c>
      <c r="B84" s="91" t="s">
        <v>39</v>
      </c>
      <c r="C84" s="11" t="s">
        <v>19</v>
      </c>
      <c r="D84" s="12">
        <v>8.0000000000000002E-3</v>
      </c>
      <c r="E84" s="12">
        <f>D84*0.05</f>
        <v>4.0000000000000002E-4</v>
      </c>
      <c r="F84" s="12">
        <f t="shared" si="10"/>
        <v>4.1999999999999996E-4</v>
      </c>
      <c r="G84" s="92">
        <f>SUMIF('Стоимость сырья'!A:A,B84,'Стоимость сырья'!E:E)*(D84+E84)</f>
        <v>11.173679999999999</v>
      </c>
      <c r="H84" s="92">
        <f t="shared" si="11"/>
        <v>0.55868399999999996</v>
      </c>
      <c r="I84" s="93">
        <v>0.01</v>
      </c>
      <c r="J84" s="93">
        <f>I84*0.05</f>
        <v>5.0000000000000001E-4</v>
      </c>
      <c r="K84" s="12">
        <f t="shared" si="12"/>
        <v>5.2500000000000008E-4</v>
      </c>
      <c r="L84" s="92">
        <f>SUMIF('Стоимость сырья'!A:A,B84,'Стоимость сырья'!G:G)*(I84+J84)</f>
        <v>14.28903</v>
      </c>
      <c r="M84" s="92">
        <f t="shared" si="13"/>
        <v>0.71445150000000002</v>
      </c>
    </row>
    <row r="85" spans="1:13" ht="30" x14ac:dyDescent="0.2">
      <c r="A85" s="90" t="s">
        <v>186</v>
      </c>
      <c r="B85" s="91" t="s">
        <v>40</v>
      </c>
      <c r="C85" s="11" t="s">
        <v>19</v>
      </c>
      <c r="D85" s="12">
        <v>5.0000000000000001E-3</v>
      </c>
      <c r="E85" s="12">
        <f>D85*0.05</f>
        <v>2.5000000000000001E-4</v>
      </c>
      <c r="F85" s="12">
        <f t="shared" si="10"/>
        <v>2.6250000000000004E-4</v>
      </c>
      <c r="G85" s="92">
        <f>SUMIF('Стоимость сырья'!A:A,B85,'Стоимость сырья'!E:E)*(D85+E85)</f>
        <v>6.6307500000000008</v>
      </c>
      <c r="H85" s="92">
        <f t="shared" si="11"/>
        <v>0.33153750000000004</v>
      </c>
      <c r="I85" s="93">
        <v>5.0000000000000001E-3</v>
      </c>
      <c r="J85" s="93">
        <f>I85*0.05</f>
        <v>2.5000000000000001E-4</v>
      </c>
      <c r="K85" s="12">
        <f t="shared" si="12"/>
        <v>2.6250000000000004E-4</v>
      </c>
      <c r="L85" s="92">
        <f>SUMIF('Стоимость сырья'!A:A,B85,'Стоимость сырья'!G:G)*(I85+J85)</f>
        <v>6.7744162500000007</v>
      </c>
      <c r="M85" s="92">
        <f t="shared" si="13"/>
        <v>0.33872081250000002</v>
      </c>
    </row>
    <row r="86" spans="1:13" ht="15" x14ac:dyDescent="0.2">
      <c r="A86" s="90" t="s">
        <v>186</v>
      </c>
      <c r="B86" s="91" t="s">
        <v>41</v>
      </c>
      <c r="C86" s="11" t="s">
        <v>19</v>
      </c>
      <c r="D86" s="12">
        <v>0.15</v>
      </c>
      <c r="E86" s="12">
        <f>D86*0.05</f>
        <v>7.4999999999999997E-3</v>
      </c>
      <c r="F86" s="12">
        <f t="shared" si="10"/>
        <v>7.8750000000000001E-3</v>
      </c>
      <c r="G86" s="92">
        <f>SUMIF('Стоимость сырья'!A:A,B86,'Стоимость сырья'!E:E)*(D86+E86)</f>
        <v>86.467500000000001</v>
      </c>
      <c r="H86" s="92">
        <f t="shared" si="11"/>
        <v>4.3233750000000004</v>
      </c>
      <c r="I86" s="93">
        <v>0.15</v>
      </c>
      <c r="J86" s="93">
        <f>I86*0.05</f>
        <v>7.4999999999999997E-3</v>
      </c>
      <c r="K86" s="12">
        <f t="shared" si="12"/>
        <v>7.8750000000000001E-3</v>
      </c>
      <c r="L86" s="92">
        <f>SUMIF('Стоимость сырья'!A:A,B86,'Стоимость сырья'!G:G)*(I86+J86)</f>
        <v>87.85822499999999</v>
      </c>
      <c r="M86" s="92">
        <f t="shared" si="13"/>
        <v>4.3929112499999992</v>
      </c>
    </row>
    <row r="87" spans="1:13" ht="15" x14ac:dyDescent="0.2">
      <c r="A87" s="90" t="s">
        <v>186</v>
      </c>
      <c r="B87" s="91" t="s">
        <v>42</v>
      </c>
      <c r="C87" s="11" t="s">
        <v>22</v>
      </c>
      <c r="D87" s="12">
        <f>25*20</f>
        <v>500</v>
      </c>
      <c r="E87" s="12">
        <v>0</v>
      </c>
      <c r="F87" s="12">
        <f t="shared" si="10"/>
        <v>25</v>
      </c>
      <c r="G87" s="92">
        <f>SUMIF('Стоимость сырья'!A:A,B87,'Стоимость сырья'!E:E)*(D87+E87)</f>
        <v>500</v>
      </c>
      <c r="H87" s="92">
        <f t="shared" si="11"/>
        <v>25</v>
      </c>
      <c r="I87" s="93">
        <f>25*20</f>
        <v>500</v>
      </c>
      <c r="J87" s="93">
        <v>0</v>
      </c>
      <c r="K87" s="12">
        <f t="shared" si="12"/>
        <v>25</v>
      </c>
      <c r="L87" s="92">
        <f>SUMIF('Стоимость сырья'!A:A,B87,'Стоимость сырья'!G:G)*(I87+J87)</f>
        <v>500</v>
      </c>
      <c r="M87" s="92">
        <f t="shared" si="13"/>
        <v>25</v>
      </c>
    </row>
    <row r="88" spans="1:13" ht="15" x14ac:dyDescent="0.2">
      <c r="A88" s="90" t="s">
        <v>186</v>
      </c>
      <c r="B88" s="91" t="s">
        <v>43</v>
      </c>
      <c r="C88" s="11" t="s">
        <v>22</v>
      </c>
      <c r="D88" s="12">
        <f>25*20</f>
        <v>500</v>
      </c>
      <c r="E88" s="12">
        <v>0</v>
      </c>
      <c r="F88" s="12">
        <f t="shared" si="10"/>
        <v>25</v>
      </c>
      <c r="G88" s="92">
        <f>SUMIF('Стоимость сырья'!A:A,B88,'Стоимость сырья'!E:E)*(D88+E88)</f>
        <v>600</v>
      </c>
      <c r="H88" s="92">
        <f t="shared" si="11"/>
        <v>30</v>
      </c>
      <c r="I88" s="93">
        <f>25*20</f>
        <v>500</v>
      </c>
      <c r="J88" s="93">
        <v>0</v>
      </c>
      <c r="K88" s="12">
        <f t="shared" si="12"/>
        <v>25</v>
      </c>
      <c r="L88" s="92">
        <f>SUMIF('Стоимость сырья'!A:A,B88,'Стоимость сырья'!G:G)*(I88+J88)</f>
        <v>613</v>
      </c>
      <c r="M88" s="92">
        <f t="shared" si="13"/>
        <v>30.65</v>
      </c>
    </row>
    <row r="89" spans="1:13" ht="30" x14ac:dyDescent="0.2">
      <c r="A89" s="90" t="s">
        <v>186</v>
      </c>
      <c r="B89" s="91" t="s">
        <v>44</v>
      </c>
      <c r="C89" s="11" t="s">
        <v>22</v>
      </c>
      <c r="D89" s="12">
        <v>20</v>
      </c>
      <c r="E89" s="12">
        <v>0</v>
      </c>
      <c r="F89" s="12">
        <f t="shared" si="10"/>
        <v>1</v>
      </c>
      <c r="G89" s="92">
        <f>SUMIF('Стоимость сырья'!A:A,B89,'Стоимость сырья'!E:E)*(D89+E89)</f>
        <v>100</v>
      </c>
      <c r="H89" s="92">
        <f t="shared" si="11"/>
        <v>5</v>
      </c>
      <c r="I89" s="93">
        <v>20</v>
      </c>
      <c r="J89" s="93">
        <v>0</v>
      </c>
      <c r="K89" s="12">
        <f t="shared" si="12"/>
        <v>1</v>
      </c>
      <c r="L89" s="92">
        <f>SUMIF('Стоимость сырья'!A:A,B89,'Стоимость сырья'!G:G)*(I89+J89)</f>
        <v>100</v>
      </c>
      <c r="M89" s="92">
        <f t="shared" si="13"/>
        <v>5</v>
      </c>
    </row>
    <row r="90" spans="1:13" ht="30" x14ac:dyDescent="0.2">
      <c r="A90" s="90" t="s">
        <v>186</v>
      </c>
      <c r="B90" s="91" t="s">
        <v>23</v>
      </c>
      <c r="C90" s="11" t="s">
        <v>22</v>
      </c>
      <c r="D90" s="12">
        <v>20</v>
      </c>
      <c r="E90" s="12">
        <v>0</v>
      </c>
      <c r="F90" s="12">
        <f t="shared" si="10"/>
        <v>1</v>
      </c>
      <c r="G90" s="92">
        <f>SUMIF('Стоимость сырья'!A:A,B90,'Стоимость сырья'!E:E)*(D90+E90)</f>
        <v>20</v>
      </c>
      <c r="H90" s="92">
        <f t="shared" si="11"/>
        <v>1</v>
      </c>
      <c r="I90" s="93">
        <v>20</v>
      </c>
      <c r="J90" s="93">
        <v>0</v>
      </c>
      <c r="K90" s="12">
        <f t="shared" si="12"/>
        <v>1</v>
      </c>
      <c r="L90" s="92">
        <f>SUMIF('Стоимость сырья'!A:A,B90,'Стоимость сырья'!G:G)*(I90+J90)</f>
        <v>20</v>
      </c>
      <c r="M90" s="92">
        <f t="shared" si="13"/>
        <v>1</v>
      </c>
    </row>
    <row r="91" spans="1:13" ht="30" x14ac:dyDescent="0.2">
      <c r="A91" s="90" t="s">
        <v>186</v>
      </c>
      <c r="B91" s="91" t="s">
        <v>24</v>
      </c>
      <c r="C91" s="11" t="s">
        <v>22</v>
      </c>
      <c r="D91" s="12">
        <v>20</v>
      </c>
      <c r="E91" s="12">
        <v>0</v>
      </c>
      <c r="F91" s="12">
        <f t="shared" si="10"/>
        <v>1</v>
      </c>
      <c r="G91" s="92">
        <f>SUMIF('Стоимость сырья'!A:A,B91,'Стоимость сырья'!E:E)*(D91+E91)</f>
        <v>20</v>
      </c>
      <c r="H91" s="92">
        <f t="shared" si="11"/>
        <v>1</v>
      </c>
      <c r="I91" s="93">
        <v>20</v>
      </c>
      <c r="J91" s="93">
        <v>0</v>
      </c>
      <c r="K91" s="12">
        <f t="shared" si="12"/>
        <v>1</v>
      </c>
      <c r="L91" s="92">
        <f>SUMIF('Стоимость сырья'!A:A,B91,'Стоимость сырья'!G:G)*(I91+J91)</f>
        <v>20</v>
      </c>
      <c r="M91" s="92">
        <f t="shared" si="13"/>
        <v>1</v>
      </c>
    </row>
    <row r="92" spans="1:13" s="1" customFormat="1" hidden="1" x14ac:dyDescent="0.2">
      <c r="A92" s="3" t="s">
        <v>12</v>
      </c>
      <c r="B92" s="3" t="s">
        <v>66</v>
      </c>
      <c r="C92" s="4" t="s">
        <v>19</v>
      </c>
      <c r="D92" s="3">
        <v>1</v>
      </c>
      <c r="E92" s="3">
        <f>D92*0.05</f>
        <v>0.05</v>
      </c>
      <c r="F92" s="3">
        <f t="shared" si="10"/>
        <v>5.2500000000000005E-2</v>
      </c>
      <c r="G92" s="5">
        <f>SUMIF('Стоимость сырья'!A:A,B92,'Стоимость сырья'!E:E)*(D92+E92)</f>
        <v>393.75</v>
      </c>
      <c r="H92" s="5">
        <f t="shared" si="11"/>
        <v>19.6875</v>
      </c>
      <c r="I92" s="3"/>
      <c r="J92" s="3"/>
      <c r="K92" s="3">
        <f t="shared" si="12"/>
        <v>0</v>
      </c>
      <c r="L92" s="5">
        <f>SUMIF('Стоимость сырья'!A:A,B92,'Стоимость сырья'!G:G)*(I92+J92)</f>
        <v>0</v>
      </c>
      <c r="M92" s="5">
        <f t="shared" si="13"/>
        <v>0</v>
      </c>
    </row>
    <row r="93" spans="1:13" s="1" customFormat="1" hidden="1" x14ac:dyDescent="0.2">
      <c r="A93" s="3" t="s">
        <v>12</v>
      </c>
      <c r="B93" s="3" t="s">
        <v>39</v>
      </c>
      <c r="C93" s="4" t="s">
        <v>19</v>
      </c>
      <c r="D93" s="3">
        <v>8.0000000000000002E-3</v>
      </c>
      <c r="E93" s="3">
        <f>D93*0.05</f>
        <v>4.0000000000000002E-4</v>
      </c>
      <c r="F93" s="3">
        <f t="shared" si="10"/>
        <v>4.1999999999999996E-4</v>
      </c>
      <c r="G93" s="5">
        <f>SUMIF('Стоимость сырья'!A:A,B93,'Стоимость сырья'!E:E)*(D93+E93)</f>
        <v>11.173679999999999</v>
      </c>
      <c r="H93" s="5">
        <f t="shared" si="11"/>
        <v>0.55868399999999996</v>
      </c>
      <c r="I93" s="3"/>
      <c r="J93" s="3"/>
      <c r="K93" s="3">
        <f t="shared" si="12"/>
        <v>0</v>
      </c>
      <c r="L93" s="5">
        <f>SUMIF('Стоимость сырья'!A:A,B93,'Стоимость сырья'!G:G)*(I93+J93)</f>
        <v>0</v>
      </c>
      <c r="M93" s="5">
        <f t="shared" si="13"/>
        <v>0</v>
      </c>
    </row>
    <row r="94" spans="1:13" s="1" customFormat="1" hidden="1" x14ac:dyDescent="0.2">
      <c r="A94" s="3" t="s">
        <v>12</v>
      </c>
      <c r="B94" s="3" t="s">
        <v>40</v>
      </c>
      <c r="C94" s="4" t="s">
        <v>19</v>
      </c>
      <c r="D94" s="3">
        <v>5.0000000000000001E-3</v>
      </c>
      <c r="E94" s="3">
        <f>D94*0.05</f>
        <v>2.5000000000000001E-4</v>
      </c>
      <c r="F94" s="3">
        <f t="shared" si="10"/>
        <v>2.6250000000000004E-4</v>
      </c>
      <c r="G94" s="5">
        <f>SUMIF('Стоимость сырья'!A:A,B94,'Стоимость сырья'!E:E)*(D94+E94)</f>
        <v>6.6307500000000008</v>
      </c>
      <c r="H94" s="5">
        <f t="shared" si="11"/>
        <v>0.33153750000000004</v>
      </c>
      <c r="I94" s="3"/>
      <c r="J94" s="3"/>
      <c r="K94" s="3">
        <f t="shared" si="12"/>
        <v>0</v>
      </c>
      <c r="L94" s="5">
        <f>SUMIF('Стоимость сырья'!A:A,B94,'Стоимость сырья'!G:G)*(I94+J94)</f>
        <v>0</v>
      </c>
      <c r="M94" s="5">
        <f t="shared" si="13"/>
        <v>0</v>
      </c>
    </row>
    <row r="95" spans="1:13" s="1" customFormat="1" hidden="1" x14ac:dyDescent="0.2">
      <c r="A95" s="3" t="s">
        <v>12</v>
      </c>
      <c r="B95" s="3" t="s">
        <v>41</v>
      </c>
      <c r="C95" s="4" t="s">
        <v>19</v>
      </c>
      <c r="D95" s="3">
        <v>0.15</v>
      </c>
      <c r="E95" s="3">
        <f>D95*0.05</f>
        <v>7.4999999999999997E-3</v>
      </c>
      <c r="F95" s="3">
        <f t="shared" si="10"/>
        <v>7.8750000000000001E-3</v>
      </c>
      <c r="G95" s="5">
        <f>SUMIF('Стоимость сырья'!A:A,B95,'Стоимость сырья'!E:E)*(D95+E95)</f>
        <v>86.467500000000001</v>
      </c>
      <c r="H95" s="5">
        <f t="shared" si="11"/>
        <v>4.3233750000000004</v>
      </c>
      <c r="I95" s="3"/>
      <c r="J95" s="3"/>
      <c r="K95" s="3">
        <f t="shared" si="12"/>
        <v>0</v>
      </c>
      <c r="L95" s="5">
        <f>SUMIF('Стоимость сырья'!A:A,B95,'Стоимость сырья'!G:G)*(I95+J95)</f>
        <v>0</v>
      </c>
      <c r="M95" s="5">
        <f t="shared" si="13"/>
        <v>0</v>
      </c>
    </row>
    <row r="96" spans="1:13" s="1" customFormat="1" hidden="1" x14ac:dyDescent="0.2">
      <c r="A96" s="3" t="s">
        <v>12</v>
      </c>
      <c r="B96" s="3" t="s">
        <v>45</v>
      </c>
      <c r="C96" s="4" t="s">
        <v>22</v>
      </c>
      <c r="D96" s="3">
        <f>25*20</f>
        <v>500</v>
      </c>
      <c r="E96" s="3">
        <v>0</v>
      </c>
      <c r="F96" s="3">
        <f t="shared" si="10"/>
        <v>25</v>
      </c>
      <c r="G96" s="5">
        <f>SUMIF('Стоимость сырья'!A:A,B96,'Стоимость сырья'!E:E)*(D96+E96)</f>
        <v>500</v>
      </c>
      <c r="H96" s="5">
        <f t="shared" si="11"/>
        <v>25</v>
      </c>
      <c r="I96" s="3"/>
      <c r="J96" s="3"/>
      <c r="K96" s="3">
        <f t="shared" si="12"/>
        <v>0</v>
      </c>
      <c r="L96" s="5">
        <f>SUMIF('Стоимость сырья'!A:A,B96,'Стоимость сырья'!G:G)*(I96+J96)</f>
        <v>0</v>
      </c>
      <c r="M96" s="5">
        <f t="shared" si="13"/>
        <v>0</v>
      </c>
    </row>
    <row r="97" spans="1:13" s="1" customFormat="1" hidden="1" x14ac:dyDescent="0.2">
      <c r="A97" s="3" t="s">
        <v>12</v>
      </c>
      <c r="B97" s="3" t="s">
        <v>43</v>
      </c>
      <c r="C97" s="4" t="s">
        <v>22</v>
      </c>
      <c r="D97" s="3">
        <f>25*20</f>
        <v>500</v>
      </c>
      <c r="E97" s="3">
        <v>0</v>
      </c>
      <c r="F97" s="3">
        <f t="shared" si="10"/>
        <v>25</v>
      </c>
      <c r="G97" s="5">
        <f>SUMIF('Стоимость сырья'!A:A,B97,'Стоимость сырья'!E:E)*(D97+E97)</f>
        <v>600</v>
      </c>
      <c r="H97" s="5">
        <f t="shared" si="11"/>
        <v>30</v>
      </c>
      <c r="I97" s="3"/>
      <c r="J97" s="3"/>
      <c r="K97" s="3">
        <f t="shared" si="12"/>
        <v>0</v>
      </c>
      <c r="L97" s="5">
        <f>SUMIF('Стоимость сырья'!A:A,B97,'Стоимость сырья'!G:G)*(I97+J97)</f>
        <v>0</v>
      </c>
      <c r="M97" s="5">
        <f t="shared" si="13"/>
        <v>0</v>
      </c>
    </row>
    <row r="98" spans="1:13" s="1" customFormat="1" hidden="1" x14ac:dyDescent="0.2">
      <c r="A98" s="3" t="s">
        <v>12</v>
      </c>
      <c r="B98" s="3" t="s">
        <v>46</v>
      </c>
      <c r="C98" s="4" t="s">
        <v>22</v>
      </c>
      <c r="D98" s="3">
        <v>20</v>
      </c>
      <c r="E98" s="3">
        <v>0</v>
      </c>
      <c r="F98" s="3">
        <f t="shared" si="10"/>
        <v>1</v>
      </c>
      <c r="G98" s="5">
        <f>SUMIF('Стоимость сырья'!A:A,B98,'Стоимость сырья'!E:E)*(D98+E98)</f>
        <v>100</v>
      </c>
      <c r="H98" s="5">
        <f t="shared" si="11"/>
        <v>5</v>
      </c>
      <c r="I98" s="3"/>
      <c r="J98" s="3"/>
      <c r="K98" s="3">
        <f t="shared" si="12"/>
        <v>0</v>
      </c>
      <c r="L98" s="5">
        <f>SUMIF('Стоимость сырья'!A:A,B98,'Стоимость сырья'!G:G)*(I98+J98)</f>
        <v>0</v>
      </c>
      <c r="M98" s="5">
        <f t="shared" si="13"/>
        <v>0</v>
      </c>
    </row>
    <row r="99" spans="1:13" s="1" customFormat="1" hidden="1" x14ac:dyDescent="0.2">
      <c r="A99" s="3" t="s">
        <v>12</v>
      </c>
      <c r="B99" s="3" t="s">
        <v>23</v>
      </c>
      <c r="C99" s="4" t="s">
        <v>22</v>
      </c>
      <c r="D99" s="3">
        <v>20</v>
      </c>
      <c r="E99" s="3">
        <v>0</v>
      </c>
      <c r="F99" s="3">
        <f t="shared" si="10"/>
        <v>1</v>
      </c>
      <c r="G99" s="5">
        <f>SUMIF('Стоимость сырья'!A:A,B99,'Стоимость сырья'!E:E)*(D99+E99)</f>
        <v>20</v>
      </c>
      <c r="H99" s="5">
        <f t="shared" si="11"/>
        <v>1</v>
      </c>
      <c r="I99" s="3"/>
      <c r="J99" s="3"/>
      <c r="K99" s="3">
        <f t="shared" si="12"/>
        <v>0</v>
      </c>
      <c r="L99" s="5">
        <f>SUMIF('Стоимость сырья'!A:A,B99,'Стоимость сырья'!G:G)*(I99+J99)</f>
        <v>0</v>
      </c>
      <c r="M99" s="5">
        <f t="shared" si="13"/>
        <v>0</v>
      </c>
    </row>
    <row r="100" spans="1:13" s="1" customFormat="1" hidden="1" x14ac:dyDescent="0.2">
      <c r="A100" s="3" t="s">
        <v>12</v>
      </c>
      <c r="B100" s="3" t="s">
        <v>24</v>
      </c>
      <c r="C100" s="4" t="s">
        <v>22</v>
      </c>
      <c r="D100" s="3">
        <v>20</v>
      </c>
      <c r="E100" s="3">
        <v>0</v>
      </c>
      <c r="F100" s="3">
        <f t="shared" si="10"/>
        <v>1</v>
      </c>
      <c r="G100" s="5">
        <f>SUMIF('Стоимость сырья'!A:A,B100,'Стоимость сырья'!E:E)*(D100+E100)</f>
        <v>20</v>
      </c>
      <c r="H100" s="5">
        <f t="shared" si="11"/>
        <v>1</v>
      </c>
      <c r="I100" s="3"/>
      <c r="J100" s="3"/>
      <c r="K100" s="3">
        <f t="shared" si="12"/>
        <v>0</v>
      </c>
      <c r="L100" s="5">
        <f>SUMIF('Стоимость сырья'!A:A,B100,'Стоимость сырья'!G:G)*(I100+J100)</f>
        <v>0</v>
      </c>
      <c r="M100" s="5">
        <f t="shared" si="13"/>
        <v>0</v>
      </c>
    </row>
    <row r="101" spans="1:13" s="1" customFormat="1" hidden="1" x14ac:dyDescent="0.2">
      <c r="A101" s="3" t="s">
        <v>13</v>
      </c>
      <c r="B101" s="2" t="s">
        <v>71</v>
      </c>
      <c r="C101" s="4" t="s">
        <v>19</v>
      </c>
      <c r="D101" s="3">
        <v>0.6</v>
      </c>
      <c r="E101" s="3">
        <f t="shared" ref="E101:E107" si="14">D101*0.05</f>
        <v>0.03</v>
      </c>
      <c r="F101" s="3">
        <f t="shared" si="10"/>
        <v>3.15E-2</v>
      </c>
      <c r="G101" s="5">
        <f>SUMIF('Стоимость сырья'!A:A,B101,'Стоимость сырья'!E:E)*(D101+E101)</f>
        <v>165.69</v>
      </c>
      <c r="H101" s="5">
        <f t="shared" si="11"/>
        <v>8.2844999999999995</v>
      </c>
      <c r="I101" s="3"/>
      <c r="J101" s="3"/>
      <c r="K101" s="3">
        <f t="shared" si="12"/>
        <v>0</v>
      </c>
      <c r="L101" s="5">
        <f>SUMIF('Стоимость сырья'!A:A,B101,'Стоимость сырья'!G:G)*(I101+J101)</f>
        <v>0</v>
      </c>
      <c r="M101" s="5">
        <f t="shared" si="13"/>
        <v>0</v>
      </c>
    </row>
    <row r="102" spans="1:13" s="1" customFormat="1" hidden="1" x14ac:dyDescent="0.2">
      <c r="A102" s="3" t="s">
        <v>13</v>
      </c>
      <c r="B102" s="2" t="s">
        <v>90</v>
      </c>
      <c r="C102" s="4" t="s">
        <v>19</v>
      </c>
      <c r="D102" s="3">
        <v>0.25</v>
      </c>
      <c r="E102" s="3">
        <f t="shared" si="14"/>
        <v>1.2500000000000001E-2</v>
      </c>
      <c r="F102" s="3">
        <f t="shared" si="10"/>
        <v>1.3125000000000001E-2</v>
      </c>
      <c r="G102" s="5">
        <f>SUMIF('Стоимость сырья'!A:A,B102,'Стоимость сырья'!E:E)*(D102+E102)</f>
        <v>108.41250000000001</v>
      </c>
      <c r="H102" s="5">
        <f t="shared" si="11"/>
        <v>5.4206250000000002</v>
      </c>
      <c r="I102" s="3"/>
      <c r="J102" s="3"/>
      <c r="K102" s="3">
        <f t="shared" si="12"/>
        <v>0</v>
      </c>
      <c r="L102" s="5">
        <f>SUMIF('Стоимость сырья'!A:A,B102,'Стоимость сырья'!G:G)*(I102+J102)</f>
        <v>0</v>
      </c>
      <c r="M102" s="5">
        <f t="shared" si="13"/>
        <v>0</v>
      </c>
    </row>
    <row r="103" spans="1:13" s="1" customFormat="1" hidden="1" x14ac:dyDescent="0.2">
      <c r="A103" s="3" t="s">
        <v>13</v>
      </c>
      <c r="B103" s="2" t="s">
        <v>76</v>
      </c>
      <c r="C103" s="4" t="s">
        <v>19</v>
      </c>
      <c r="D103" s="3">
        <v>0.15</v>
      </c>
      <c r="E103" s="3">
        <f t="shared" si="14"/>
        <v>7.4999999999999997E-3</v>
      </c>
      <c r="F103" s="3">
        <f t="shared" si="10"/>
        <v>7.8750000000000001E-3</v>
      </c>
      <c r="G103" s="5">
        <f>SUMIF('Стоимость сырья'!A:A,B103,'Стоимость сырья'!E:E)*(D103+E103)</f>
        <v>61.424999999999997</v>
      </c>
      <c r="H103" s="5">
        <f t="shared" si="11"/>
        <v>3.07125</v>
      </c>
      <c r="I103" s="3"/>
      <c r="J103" s="3"/>
      <c r="K103" s="3">
        <f t="shared" si="12"/>
        <v>0</v>
      </c>
      <c r="L103" s="5">
        <f>SUMIF('Стоимость сырья'!A:A,B103,'Стоимость сырья'!G:G)*(I103+J103)</f>
        <v>0</v>
      </c>
      <c r="M103" s="5">
        <f t="shared" si="13"/>
        <v>0</v>
      </c>
    </row>
    <row r="104" spans="1:13" s="1" customFormat="1" hidden="1" x14ac:dyDescent="0.2">
      <c r="A104" s="3" t="s">
        <v>13</v>
      </c>
      <c r="B104" s="3" t="s">
        <v>80</v>
      </c>
      <c r="C104" s="4" t="s">
        <v>19</v>
      </c>
      <c r="D104" s="3">
        <v>0.02</v>
      </c>
      <c r="E104" s="3">
        <f t="shared" si="14"/>
        <v>1E-3</v>
      </c>
      <c r="F104" s="3">
        <f t="shared" si="10"/>
        <v>1.0500000000000002E-3</v>
      </c>
      <c r="G104" s="5">
        <f>SUMIF('Стоимость сырья'!A:A,B104,'Стоимость сырья'!E:E)*(D104+E104)</f>
        <v>13.923</v>
      </c>
      <c r="H104" s="5">
        <f t="shared" si="11"/>
        <v>0.69615000000000005</v>
      </c>
      <c r="I104" s="3"/>
      <c r="J104" s="3"/>
      <c r="K104" s="3">
        <f t="shared" si="12"/>
        <v>0</v>
      </c>
      <c r="L104" s="5">
        <f>SUMIF('Стоимость сырья'!A:A,B104,'Стоимость сырья'!G:G)*(I104+J104)</f>
        <v>0</v>
      </c>
      <c r="M104" s="5">
        <f t="shared" si="13"/>
        <v>0</v>
      </c>
    </row>
    <row r="105" spans="1:13" s="1" customFormat="1" hidden="1" x14ac:dyDescent="0.2">
      <c r="A105" s="3" t="s">
        <v>13</v>
      </c>
      <c r="B105" s="3" t="s">
        <v>39</v>
      </c>
      <c r="C105" s="4" t="s">
        <v>19</v>
      </c>
      <c r="D105" s="3">
        <v>8.0000000000000002E-3</v>
      </c>
      <c r="E105" s="3">
        <f t="shared" si="14"/>
        <v>4.0000000000000002E-4</v>
      </c>
      <c r="F105" s="3">
        <f t="shared" si="10"/>
        <v>4.1999999999999996E-4</v>
      </c>
      <c r="G105" s="5">
        <f>SUMIF('Стоимость сырья'!A:A,B105,'Стоимость сырья'!E:E)*(D105+E105)</f>
        <v>11.173679999999999</v>
      </c>
      <c r="H105" s="5">
        <f t="shared" si="11"/>
        <v>0.55868399999999996</v>
      </c>
      <c r="I105" s="3"/>
      <c r="J105" s="3"/>
      <c r="K105" s="3">
        <f t="shared" si="12"/>
        <v>0</v>
      </c>
      <c r="L105" s="5">
        <f>SUMIF('Стоимость сырья'!A:A,B105,'Стоимость сырья'!G:G)*(I105+J105)</f>
        <v>0</v>
      </c>
      <c r="M105" s="5">
        <f t="shared" si="13"/>
        <v>0</v>
      </c>
    </row>
    <row r="106" spans="1:13" s="1" customFormat="1" hidden="1" x14ac:dyDescent="0.2">
      <c r="A106" s="3" t="s">
        <v>13</v>
      </c>
      <c r="B106" s="3" t="s">
        <v>40</v>
      </c>
      <c r="C106" s="4" t="s">
        <v>19</v>
      </c>
      <c r="D106" s="3">
        <v>5.0000000000000001E-3</v>
      </c>
      <c r="E106" s="3">
        <f t="shared" si="14"/>
        <v>2.5000000000000001E-4</v>
      </c>
      <c r="F106" s="3">
        <f t="shared" si="10"/>
        <v>2.6250000000000004E-4</v>
      </c>
      <c r="G106" s="5">
        <f>SUMIF('Стоимость сырья'!A:A,B106,'Стоимость сырья'!E:E)*(D106+E106)</f>
        <v>6.6307500000000008</v>
      </c>
      <c r="H106" s="5">
        <f t="shared" si="11"/>
        <v>0.33153750000000004</v>
      </c>
      <c r="I106" s="3"/>
      <c r="J106" s="3"/>
      <c r="K106" s="3">
        <f t="shared" si="12"/>
        <v>0</v>
      </c>
      <c r="L106" s="5">
        <f>SUMIF('Стоимость сырья'!A:A,B106,'Стоимость сырья'!G:G)*(I106+J106)</f>
        <v>0</v>
      </c>
      <c r="M106" s="5">
        <f t="shared" si="13"/>
        <v>0</v>
      </c>
    </row>
    <row r="107" spans="1:13" s="1" customFormat="1" hidden="1" x14ac:dyDescent="0.2">
      <c r="A107" s="3" t="s">
        <v>13</v>
      </c>
      <c r="B107" s="3" t="s">
        <v>41</v>
      </c>
      <c r="C107" s="4" t="s">
        <v>19</v>
      </c>
      <c r="D107" s="3">
        <v>0.15</v>
      </c>
      <c r="E107" s="3">
        <f t="shared" si="14"/>
        <v>7.4999999999999997E-3</v>
      </c>
      <c r="F107" s="3">
        <f t="shared" si="10"/>
        <v>7.8750000000000001E-3</v>
      </c>
      <c r="G107" s="5">
        <f>SUMIF('Стоимость сырья'!A:A,B107,'Стоимость сырья'!E:E)*(D107+E107)</f>
        <v>86.467500000000001</v>
      </c>
      <c r="H107" s="5">
        <f t="shared" si="11"/>
        <v>4.3233750000000004</v>
      </c>
      <c r="I107" s="3"/>
      <c r="J107" s="3"/>
      <c r="K107" s="3">
        <f t="shared" si="12"/>
        <v>0</v>
      </c>
      <c r="L107" s="5">
        <f>SUMIF('Стоимость сырья'!A:A,B107,'Стоимость сырья'!G:G)*(I107+J107)</f>
        <v>0</v>
      </c>
      <c r="M107" s="5">
        <f t="shared" si="13"/>
        <v>0</v>
      </c>
    </row>
    <row r="108" spans="1:13" s="1" customFormat="1" hidden="1" x14ac:dyDescent="0.2">
      <c r="A108" s="3" t="s">
        <v>13</v>
      </c>
      <c r="B108" s="3" t="s">
        <v>47</v>
      </c>
      <c r="C108" s="4" t="s">
        <v>22</v>
      </c>
      <c r="D108" s="3">
        <f>25*20</f>
        <v>500</v>
      </c>
      <c r="E108" s="3">
        <v>0</v>
      </c>
      <c r="F108" s="3">
        <f t="shared" si="10"/>
        <v>25</v>
      </c>
      <c r="G108" s="5">
        <f>SUMIF('Стоимость сырья'!A:A,B108,'Стоимость сырья'!E:E)*(D108+E108)</f>
        <v>500</v>
      </c>
      <c r="H108" s="5">
        <f t="shared" si="11"/>
        <v>25</v>
      </c>
      <c r="I108" s="3"/>
      <c r="J108" s="3"/>
      <c r="K108" s="3">
        <f t="shared" si="12"/>
        <v>0</v>
      </c>
      <c r="L108" s="5">
        <f>SUMIF('Стоимость сырья'!A:A,B108,'Стоимость сырья'!G:G)*(I108+J108)</f>
        <v>0</v>
      </c>
      <c r="M108" s="5">
        <f t="shared" si="13"/>
        <v>0</v>
      </c>
    </row>
    <row r="109" spans="1:13" s="1" customFormat="1" hidden="1" x14ac:dyDescent="0.2">
      <c r="A109" s="3" t="s">
        <v>13</v>
      </c>
      <c r="B109" s="3" t="s">
        <v>43</v>
      </c>
      <c r="C109" s="4" t="s">
        <v>22</v>
      </c>
      <c r="D109" s="3">
        <f>25*20</f>
        <v>500</v>
      </c>
      <c r="E109" s="3">
        <v>0</v>
      </c>
      <c r="F109" s="3">
        <f t="shared" si="10"/>
        <v>25</v>
      </c>
      <c r="G109" s="5">
        <f>SUMIF('Стоимость сырья'!A:A,B109,'Стоимость сырья'!E:E)*(D109+E109)</f>
        <v>600</v>
      </c>
      <c r="H109" s="5">
        <f t="shared" si="11"/>
        <v>30</v>
      </c>
      <c r="I109" s="3"/>
      <c r="J109" s="3"/>
      <c r="K109" s="3">
        <f t="shared" si="12"/>
        <v>0</v>
      </c>
      <c r="L109" s="5">
        <f>SUMIF('Стоимость сырья'!A:A,B109,'Стоимость сырья'!G:G)*(I109+J109)</f>
        <v>0</v>
      </c>
      <c r="M109" s="5">
        <f t="shared" si="13"/>
        <v>0</v>
      </c>
    </row>
    <row r="110" spans="1:13" s="1" customFormat="1" hidden="1" x14ac:dyDescent="0.2">
      <c r="A110" s="3" t="s">
        <v>13</v>
      </c>
      <c r="B110" s="3" t="s">
        <v>48</v>
      </c>
      <c r="C110" s="4" t="s">
        <v>22</v>
      </c>
      <c r="D110" s="3">
        <v>20</v>
      </c>
      <c r="E110" s="3">
        <v>0</v>
      </c>
      <c r="F110" s="3">
        <f t="shared" si="10"/>
        <v>1</v>
      </c>
      <c r="G110" s="5">
        <f>SUMIF('Стоимость сырья'!A:A,B110,'Стоимость сырья'!E:E)*(D110+E110)</f>
        <v>100</v>
      </c>
      <c r="H110" s="5">
        <f t="shared" si="11"/>
        <v>5</v>
      </c>
      <c r="I110" s="3"/>
      <c r="J110" s="3"/>
      <c r="K110" s="3">
        <f t="shared" si="12"/>
        <v>0</v>
      </c>
      <c r="L110" s="5">
        <f>SUMIF('Стоимость сырья'!A:A,B110,'Стоимость сырья'!G:G)*(I110+J110)</f>
        <v>0</v>
      </c>
      <c r="M110" s="5">
        <f t="shared" si="13"/>
        <v>0</v>
      </c>
    </row>
    <row r="111" spans="1:13" s="1" customFormat="1" hidden="1" x14ac:dyDescent="0.2">
      <c r="A111" s="3" t="s">
        <v>13</v>
      </c>
      <c r="B111" s="3" t="s">
        <v>23</v>
      </c>
      <c r="C111" s="4" t="s">
        <v>22</v>
      </c>
      <c r="D111" s="3">
        <v>20</v>
      </c>
      <c r="E111" s="3">
        <v>0</v>
      </c>
      <c r="F111" s="3">
        <f t="shared" si="10"/>
        <v>1</v>
      </c>
      <c r="G111" s="5">
        <f>SUMIF('Стоимость сырья'!A:A,B111,'Стоимость сырья'!E:E)*(D111+E111)</f>
        <v>20</v>
      </c>
      <c r="H111" s="5">
        <f t="shared" si="11"/>
        <v>1</v>
      </c>
      <c r="I111" s="3"/>
      <c r="J111" s="3"/>
      <c r="K111" s="3">
        <f t="shared" si="12"/>
        <v>0</v>
      </c>
      <c r="L111" s="5">
        <f>SUMIF('Стоимость сырья'!A:A,B111,'Стоимость сырья'!G:G)*(I111+J111)</f>
        <v>0</v>
      </c>
      <c r="M111" s="5">
        <f t="shared" si="13"/>
        <v>0</v>
      </c>
    </row>
    <row r="112" spans="1:13" s="1" customFormat="1" hidden="1" x14ac:dyDescent="0.2">
      <c r="A112" s="3" t="s">
        <v>13</v>
      </c>
      <c r="B112" s="3" t="s">
        <v>24</v>
      </c>
      <c r="C112" s="4" t="s">
        <v>22</v>
      </c>
      <c r="D112" s="3">
        <v>20</v>
      </c>
      <c r="E112" s="3">
        <v>0</v>
      </c>
      <c r="F112" s="3">
        <f t="shared" si="10"/>
        <v>1</v>
      </c>
      <c r="G112" s="5">
        <f>SUMIF('Стоимость сырья'!A:A,B112,'Стоимость сырья'!E:E)*(D112+E112)</f>
        <v>20</v>
      </c>
      <c r="H112" s="5">
        <f t="shared" si="11"/>
        <v>1</v>
      </c>
      <c r="I112" s="3"/>
      <c r="J112" s="3"/>
      <c r="K112" s="3">
        <f t="shared" si="12"/>
        <v>0</v>
      </c>
      <c r="L112" s="5">
        <f>SUMIF('Стоимость сырья'!A:A,B112,'Стоимость сырья'!G:G)*(I112+J112)</f>
        <v>0</v>
      </c>
      <c r="M112" s="5">
        <f t="shared" si="13"/>
        <v>0</v>
      </c>
    </row>
    <row r="113" spans="1:13" ht="15" x14ac:dyDescent="0.2">
      <c r="A113" s="90" t="s">
        <v>187</v>
      </c>
      <c r="B113" s="94" t="s">
        <v>67</v>
      </c>
      <c r="C113" s="11" t="s">
        <v>19</v>
      </c>
      <c r="D113" s="12">
        <v>1</v>
      </c>
      <c r="E113" s="12">
        <f>D113*0.05</f>
        <v>0.05</v>
      </c>
      <c r="F113" s="12">
        <f t="shared" si="10"/>
        <v>5.2500000000000005E-2</v>
      </c>
      <c r="G113" s="92">
        <f>SUMIF('Стоимость сырья'!A:A,B113,'Стоимость сырья'!E:E)*(D113+E113)</f>
        <v>348.6</v>
      </c>
      <c r="H113" s="92">
        <f t="shared" si="11"/>
        <v>17.43</v>
      </c>
      <c r="I113" s="93">
        <v>1.02</v>
      </c>
      <c r="J113" s="93">
        <f>I113*0.05</f>
        <v>5.1000000000000004E-2</v>
      </c>
      <c r="K113" s="12">
        <f t="shared" si="12"/>
        <v>5.355E-2</v>
      </c>
      <c r="L113" s="92">
        <f>SUMIF('Стоимость сырья'!A:A,B113,'Стоимость сырья'!G:G)*(I113+J113)</f>
        <v>375.64254</v>
      </c>
      <c r="M113" s="92">
        <f t="shared" si="13"/>
        <v>18.782126999999999</v>
      </c>
    </row>
    <row r="114" spans="1:13" ht="15" x14ac:dyDescent="0.2">
      <c r="A114" s="90" t="s">
        <v>187</v>
      </c>
      <c r="B114" s="91" t="s">
        <v>39</v>
      </c>
      <c r="C114" s="11" t="s">
        <v>19</v>
      </c>
      <c r="D114" s="12">
        <v>8.0000000000000002E-3</v>
      </c>
      <c r="E114" s="12">
        <f>D114*0.05</f>
        <v>4.0000000000000002E-4</v>
      </c>
      <c r="F114" s="12">
        <f t="shared" si="10"/>
        <v>4.1999999999999996E-4</v>
      </c>
      <c r="G114" s="92">
        <f>SUMIF('Стоимость сырья'!A:A,B114,'Стоимость сырья'!E:E)*(D114+E114)</f>
        <v>11.173679999999999</v>
      </c>
      <c r="H114" s="92">
        <f t="shared" si="11"/>
        <v>0.55868399999999996</v>
      </c>
      <c r="I114" s="93">
        <v>0.01</v>
      </c>
      <c r="J114" s="93">
        <f>I114*0.05</f>
        <v>5.0000000000000001E-4</v>
      </c>
      <c r="K114" s="12">
        <f t="shared" si="12"/>
        <v>5.2500000000000008E-4</v>
      </c>
      <c r="L114" s="92">
        <f>SUMIF('Стоимость сырья'!A:A,B114,'Стоимость сырья'!G:G)*(I114+J114)</f>
        <v>14.28903</v>
      </c>
      <c r="M114" s="92">
        <f t="shared" si="13"/>
        <v>0.71445150000000002</v>
      </c>
    </row>
    <row r="115" spans="1:13" ht="30" x14ac:dyDescent="0.2">
      <c r="A115" s="90" t="s">
        <v>187</v>
      </c>
      <c r="B115" s="91" t="s">
        <v>40</v>
      </c>
      <c r="C115" s="11" t="s">
        <v>19</v>
      </c>
      <c r="D115" s="12">
        <v>5.0000000000000001E-3</v>
      </c>
      <c r="E115" s="12">
        <f>D115*0.05</f>
        <v>2.5000000000000001E-4</v>
      </c>
      <c r="F115" s="12">
        <f t="shared" si="10"/>
        <v>2.6250000000000004E-4</v>
      </c>
      <c r="G115" s="92">
        <f>SUMIF('Стоимость сырья'!A:A,B115,'Стоимость сырья'!E:E)*(D115+E115)</f>
        <v>6.6307500000000008</v>
      </c>
      <c r="H115" s="92">
        <f t="shared" si="11"/>
        <v>0.33153750000000004</v>
      </c>
      <c r="I115" s="93">
        <v>5.0000000000000001E-3</v>
      </c>
      <c r="J115" s="93">
        <f>I115*0.05</f>
        <v>2.5000000000000001E-4</v>
      </c>
      <c r="K115" s="12">
        <f t="shared" si="12"/>
        <v>2.6250000000000004E-4</v>
      </c>
      <c r="L115" s="92">
        <f>SUMIF('Стоимость сырья'!A:A,B115,'Стоимость сырья'!G:G)*(I115+J115)</f>
        <v>6.7744162500000007</v>
      </c>
      <c r="M115" s="92">
        <f t="shared" si="13"/>
        <v>0.33872081250000002</v>
      </c>
    </row>
    <row r="116" spans="1:13" ht="15" x14ac:dyDescent="0.2">
      <c r="A116" s="90" t="s">
        <v>187</v>
      </c>
      <c r="B116" s="91" t="s">
        <v>41</v>
      </c>
      <c r="C116" s="11" t="s">
        <v>19</v>
      </c>
      <c r="D116" s="12">
        <v>0.15</v>
      </c>
      <c r="E116" s="12">
        <f>D116*0.05</f>
        <v>7.4999999999999997E-3</v>
      </c>
      <c r="F116" s="12">
        <f t="shared" si="10"/>
        <v>7.8750000000000001E-3</v>
      </c>
      <c r="G116" s="92">
        <f>SUMIF('Стоимость сырья'!A:A,B116,'Стоимость сырья'!E:E)*(D116+E116)</f>
        <v>86.467500000000001</v>
      </c>
      <c r="H116" s="92">
        <f t="shared" si="11"/>
        <v>4.3233750000000004</v>
      </c>
      <c r="I116" s="93">
        <v>0.15</v>
      </c>
      <c r="J116" s="93">
        <f>I116*0.05</f>
        <v>7.4999999999999997E-3</v>
      </c>
      <c r="K116" s="12">
        <f t="shared" si="12"/>
        <v>7.8750000000000001E-3</v>
      </c>
      <c r="L116" s="92">
        <f>SUMIF('Стоимость сырья'!A:A,B116,'Стоимость сырья'!G:G)*(I116+J116)</f>
        <v>87.85822499999999</v>
      </c>
      <c r="M116" s="92">
        <f t="shared" si="13"/>
        <v>4.3929112499999992</v>
      </c>
    </row>
    <row r="117" spans="1:13" ht="15" x14ac:dyDescent="0.2">
      <c r="A117" s="90" t="s">
        <v>187</v>
      </c>
      <c r="B117" s="91" t="s">
        <v>49</v>
      </c>
      <c r="C117" s="11" t="s">
        <v>22</v>
      </c>
      <c r="D117" s="12">
        <f>25*20</f>
        <v>500</v>
      </c>
      <c r="E117" s="12">
        <v>0</v>
      </c>
      <c r="F117" s="12">
        <f t="shared" si="10"/>
        <v>25</v>
      </c>
      <c r="G117" s="92">
        <f>SUMIF('Стоимость сырья'!A:A,B117,'Стоимость сырья'!E:E)*(D117+E117)</f>
        <v>500</v>
      </c>
      <c r="H117" s="92">
        <f t="shared" si="11"/>
        <v>25</v>
      </c>
      <c r="I117" s="93">
        <f>25*20</f>
        <v>500</v>
      </c>
      <c r="J117" s="93">
        <v>0</v>
      </c>
      <c r="K117" s="12">
        <f t="shared" si="12"/>
        <v>25</v>
      </c>
      <c r="L117" s="92">
        <f>SUMIF('Стоимость сырья'!A:A,B117,'Стоимость сырья'!G:G)*(I117+J117)</f>
        <v>500</v>
      </c>
      <c r="M117" s="92">
        <f t="shared" si="13"/>
        <v>25</v>
      </c>
    </row>
    <row r="118" spans="1:13" ht="15" x14ac:dyDescent="0.2">
      <c r="A118" s="90" t="s">
        <v>187</v>
      </c>
      <c r="B118" s="91" t="s">
        <v>43</v>
      </c>
      <c r="C118" s="11" t="s">
        <v>22</v>
      </c>
      <c r="D118" s="12">
        <f>25*20</f>
        <v>500</v>
      </c>
      <c r="E118" s="12">
        <v>0</v>
      </c>
      <c r="F118" s="12">
        <f t="shared" si="10"/>
        <v>25</v>
      </c>
      <c r="G118" s="92">
        <f>SUMIF('Стоимость сырья'!A:A,B118,'Стоимость сырья'!E:E)*(D118+E118)</f>
        <v>600</v>
      </c>
      <c r="H118" s="92">
        <f t="shared" si="11"/>
        <v>30</v>
      </c>
      <c r="I118" s="93">
        <f>25*20</f>
        <v>500</v>
      </c>
      <c r="J118" s="93">
        <v>0</v>
      </c>
      <c r="K118" s="12">
        <f t="shared" si="12"/>
        <v>25</v>
      </c>
      <c r="L118" s="92">
        <f>SUMIF('Стоимость сырья'!A:A,B118,'Стоимость сырья'!G:G)*(I118+J118)</f>
        <v>613</v>
      </c>
      <c r="M118" s="92">
        <f t="shared" si="13"/>
        <v>30.65</v>
      </c>
    </row>
    <row r="119" spans="1:13" ht="30" x14ac:dyDescent="0.2">
      <c r="A119" s="90" t="s">
        <v>187</v>
      </c>
      <c r="B119" s="91" t="s">
        <v>50</v>
      </c>
      <c r="C119" s="11" t="s">
        <v>22</v>
      </c>
      <c r="D119" s="12">
        <v>20</v>
      </c>
      <c r="E119" s="12">
        <v>0</v>
      </c>
      <c r="F119" s="12">
        <f t="shared" si="10"/>
        <v>1</v>
      </c>
      <c r="G119" s="92">
        <f>SUMIF('Стоимость сырья'!A:A,B119,'Стоимость сырья'!E:E)*(D119+E119)</f>
        <v>100</v>
      </c>
      <c r="H119" s="92">
        <f t="shared" si="11"/>
        <v>5</v>
      </c>
      <c r="I119" s="93">
        <v>20</v>
      </c>
      <c r="J119" s="93">
        <v>0</v>
      </c>
      <c r="K119" s="12">
        <f t="shared" si="12"/>
        <v>1</v>
      </c>
      <c r="L119" s="92">
        <f>SUMIF('Стоимость сырья'!A:A,B119,'Стоимость сырья'!G:G)*(I119+J119)</f>
        <v>100</v>
      </c>
      <c r="M119" s="92">
        <f t="shared" si="13"/>
        <v>5</v>
      </c>
    </row>
    <row r="120" spans="1:13" ht="30" x14ac:dyDescent="0.2">
      <c r="A120" s="90" t="s">
        <v>187</v>
      </c>
      <c r="B120" s="91" t="s">
        <v>23</v>
      </c>
      <c r="C120" s="11" t="s">
        <v>22</v>
      </c>
      <c r="D120" s="12">
        <v>20</v>
      </c>
      <c r="E120" s="12">
        <v>0</v>
      </c>
      <c r="F120" s="12">
        <f t="shared" si="10"/>
        <v>1</v>
      </c>
      <c r="G120" s="92">
        <f>SUMIF('Стоимость сырья'!A:A,B120,'Стоимость сырья'!E:E)*(D120+E120)</f>
        <v>20</v>
      </c>
      <c r="H120" s="92">
        <f t="shared" si="11"/>
        <v>1</v>
      </c>
      <c r="I120" s="93">
        <v>20</v>
      </c>
      <c r="J120" s="93">
        <v>0</v>
      </c>
      <c r="K120" s="12">
        <f t="shared" si="12"/>
        <v>1</v>
      </c>
      <c r="L120" s="92">
        <f>SUMIF('Стоимость сырья'!A:A,B120,'Стоимость сырья'!G:G)*(I120+J120)</f>
        <v>20</v>
      </c>
      <c r="M120" s="92">
        <f t="shared" si="13"/>
        <v>1</v>
      </c>
    </row>
    <row r="121" spans="1:13" ht="30" x14ac:dyDescent="0.2">
      <c r="A121" s="90" t="s">
        <v>187</v>
      </c>
      <c r="B121" s="91" t="s">
        <v>24</v>
      </c>
      <c r="C121" s="11" t="s">
        <v>22</v>
      </c>
      <c r="D121" s="12">
        <v>20</v>
      </c>
      <c r="E121" s="12">
        <v>0</v>
      </c>
      <c r="F121" s="12">
        <f t="shared" si="10"/>
        <v>1</v>
      </c>
      <c r="G121" s="92">
        <f>SUMIF('Стоимость сырья'!A:A,B121,'Стоимость сырья'!E:E)*(D121+E121)</f>
        <v>20</v>
      </c>
      <c r="H121" s="92">
        <f t="shared" si="11"/>
        <v>1</v>
      </c>
      <c r="I121" s="93">
        <v>20</v>
      </c>
      <c r="J121" s="93">
        <v>0</v>
      </c>
      <c r="K121" s="12">
        <f t="shared" si="12"/>
        <v>1</v>
      </c>
      <c r="L121" s="92">
        <f>SUMIF('Стоимость сырья'!A:A,B121,'Стоимость сырья'!G:G)*(I121+J121)</f>
        <v>20</v>
      </c>
      <c r="M121" s="92">
        <f t="shared" si="13"/>
        <v>1</v>
      </c>
    </row>
    <row r="122" spans="1:13" ht="15" x14ac:dyDescent="0.2">
      <c r="A122" s="90" t="s">
        <v>188</v>
      </c>
      <c r="B122" s="91" t="s">
        <v>66</v>
      </c>
      <c r="C122" s="11" t="s">
        <v>19</v>
      </c>
      <c r="D122" s="12">
        <v>1</v>
      </c>
      <c r="E122" s="12">
        <f>D122*0.05</f>
        <v>0.05</v>
      </c>
      <c r="F122" s="12">
        <f t="shared" si="10"/>
        <v>5.2500000000000005E-2</v>
      </c>
      <c r="G122" s="92">
        <f>SUMIF('Стоимость сырья'!A:A,B122,'Стоимость сырья'!E:E)*(D122+E122)</f>
        <v>393.75</v>
      </c>
      <c r="H122" s="92">
        <f t="shared" si="11"/>
        <v>19.6875</v>
      </c>
      <c r="I122" s="93">
        <v>1</v>
      </c>
      <c r="J122" s="93">
        <f>I122*0.05</f>
        <v>0.05</v>
      </c>
      <c r="K122" s="12">
        <f t="shared" si="12"/>
        <v>5.2500000000000005E-2</v>
      </c>
      <c r="L122" s="92">
        <f>SUMIF('Стоимость сырья'!A:A,B122,'Стоимость сырья'!G:G)*(I122+J122)</f>
        <v>424.935</v>
      </c>
      <c r="M122" s="92">
        <f t="shared" si="13"/>
        <v>21.246749999999999</v>
      </c>
    </row>
    <row r="123" spans="1:13" ht="15" x14ac:dyDescent="0.2">
      <c r="A123" s="90" t="s">
        <v>188</v>
      </c>
      <c r="B123" s="91" t="s">
        <v>77</v>
      </c>
      <c r="C123" s="11" t="s">
        <v>19</v>
      </c>
      <c r="D123" s="12">
        <v>0.02</v>
      </c>
      <c r="E123" s="12">
        <f>D123*0.05</f>
        <v>1E-3</v>
      </c>
      <c r="F123" s="12">
        <f t="shared" si="10"/>
        <v>1.0500000000000002E-3</v>
      </c>
      <c r="G123" s="92">
        <f>SUMIF('Стоимость сырья'!A:A,B123,'Стоимость сырья'!E:E)*(D123+E123)</f>
        <v>8.1059999999999999</v>
      </c>
      <c r="H123" s="92">
        <f t="shared" si="11"/>
        <v>0.40529999999999999</v>
      </c>
      <c r="I123" s="93">
        <v>0.02</v>
      </c>
      <c r="J123" s="93">
        <f>I123*0.05</f>
        <v>1E-3</v>
      </c>
      <c r="K123" s="12">
        <f t="shared" si="12"/>
        <v>1.0500000000000002E-3</v>
      </c>
      <c r="L123" s="92">
        <f>SUMIF('Стоимость сырья'!A:A,B123,'Стоимость сырья'!G:G)*(I123+J123)</f>
        <v>9.4500000000000011</v>
      </c>
      <c r="M123" s="92">
        <f t="shared" si="13"/>
        <v>0.47250000000000003</v>
      </c>
    </row>
    <row r="124" spans="1:13" ht="15" x14ac:dyDescent="0.2">
      <c r="A124" s="90" t="s">
        <v>188</v>
      </c>
      <c r="B124" s="91" t="s">
        <v>39</v>
      </c>
      <c r="C124" s="11" t="s">
        <v>19</v>
      </c>
      <c r="D124" s="12">
        <v>8.0000000000000002E-3</v>
      </c>
      <c r="E124" s="12">
        <f>D124*0.05</f>
        <v>4.0000000000000002E-4</v>
      </c>
      <c r="F124" s="12">
        <f t="shared" si="10"/>
        <v>4.1999999999999996E-4</v>
      </c>
      <c r="G124" s="92">
        <f>SUMIF('Стоимость сырья'!A:A,B124,'Стоимость сырья'!E:E)*(D124+E124)</f>
        <v>11.173679999999999</v>
      </c>
      <c r="H124" s="92">
        <f t="shared" si="11"/>
        <v>0.55868399999999996</v>
      </c>
      <c r="I124" s="93">
        <v>0.01</v>
      </c>
      <c r="J124" s="93">
        <f>I124*0.05</f>
        <v>5.0000000000000001E-4</v>
      </c>
      <c r="K124" s="12">
        <f t="shared" si="12"/>
        <v>5.2500000000000008E-4</v>
      </c>
      <c r="L124" s="92">
        <f>SUMIF('Стоимость сырья'!A:A,B124,'Стоимость сырья'!G:G)*(I124+J124)</f>
        <v>14.28903</v>
      </c>
      <c r="M124" s="92">
        <f t="shared" si="13"/>
        <v>0.71445150000000002</v>
      </c>
    </row>
    <row r="125" spans="1:13" ht="30" x14ac:dyDescent="0.2">
      <c r="A125" s="90" t="s">
        <v>188</v>
      </c>
      <c r="B125" s="91" t="s">
        <v>40</v>
      </c>
      <c r="C125" s="11" t="s">
        <v>19</v>
      </c>
      <c r="D125" s="12">
        <v>5.0000000000000001E-3</v>
      </c>
      <c r="E125" s="12">
        <f>D125*0.05</f>
        <v>2.5000000000000001E-4</v>
      </c>
      <c r="F125" s="12">
        <f t="shared" si="10"/>
        <v>2.6250000000000004E-4</v>
      </c>
      <c r="G125" s="92">
        <f>SUMIF('Стоимость сырья'!A:A,B125,'Стоимость сырья'!E:E)*(D125+E125)</f>
        <v>6.6307500000000008</v>
      </c>
      <c r="H125" s="92">
        <f t="shared" si="11"/>
        <v>0.33153750000000004</v>
      </c>
      <c r="I125" s="93">
        <v>5.0000000000000001E-3</v>
      </c>
      <c r="J125" s="93">
        <f>I125*0.05</f>
        <v>2.5000000000000001E-4</v>
      </c>
      <c r="K125" s="12">
        <f t="shared" si="12"/>
        <v>2.6250000000000004E-4</v>
      </c>
      <c r="L125" s="92">
        <f>SUMIF('Стоимость сырья'!A:A,B125,'Стоимость сырья'!G:G)*(I125+J125)</f>
        <v>6.7744162500000007</v>
      </c>
      <c r="M125" s="92">
        <f t="shared" si="13"/>
        <v>0.33872081250000002</v>
      </c>
    </row>
    <row r="126" spans="1:13" ht="15" x14ac:dyDescent="0.2">
      <c r="A126" s="90" t="s">
        <v>188</v>
      </c>
      <c r="B126" s="91" t="s">
        <v>41</v>
      </c>
      <c r="C126" s="11" t="s">
        <v>19</v>
      </c>
      <c r="D126" s="12">
        <v>0.15</v>
      </c>
      <c r="E126" s="12">
        <f>D126*0.05</f>
        <v>7.4999999999999997E-3</v>
      </c>
      <c r="F126" s="12">
        <f t="shared" si="10"/>
        <v>7.8750000000000001E-3</v>
      </c>
      <c r="G126" s="92">
        <f>SUMIF('Стоимость сырья'!A:A,B126,'Стоимость сырья'!E:E)*(D126+E126)</f>
        <v>86.467500000000001</v>
      </c>
      <c r="H126" s="92">
        <f t="shared" si="11"/>
        <v>4.3233750000000004</v>
      </c>
      <c r="I126" s="93">
        <v>0.15</v>
      </c>
      <c r="J126" s="93">
        <f>I126*0.05</f>
        <v>7.4999999999999997E-3</v>
      </c>
      <c r="K126" s="12">
        <f t="shared" si="12"/>
        <v>7.8750000000000001E-3</v>
      </c>
      <c r="L126" s="92">
        <f>SUMIF('Стоимость сырья'!A:A,B126,'Стоимость сырья'!G:G)*(I126+J126)</f>
        <v>87.85822499999999</v>
      </c>
      <c r="M126" s="92">
        <f t="shared" si="13"/>
        <v>4.3929112499999992</v>
      </c>
    </row>
    <row r="127" spans="1:13" ht="15" x14ac:dyDescent="0.2">
      <c r="A127" s="90" t="s">
        <v>188</v>
      </c>
      <c r="B127" s="91" t="s">
        <v>51</v>
      </c>
      <c r="C127" s="11" t="s">
        <v>22</v>
      </c>
      <c r="D127" s="12">
        <f>25*20</f>
        <v>500</v>
      </c>
      <c r="E127" s="12">
        <v>0</v>
      </c>
      <c r="F127" s="12">
        <f t="shared" si="10"/>
        <v>25</v>
      </c>
      <c r="G127" s="92">
        <f>SUMIF('Стоимость сырья'!A:A,B127,'Стоимость сырья'!E:E)*(D127+E127)</f>
        <v>500</v>
      </c>
      <c r="H127" s="92">
        <f t="shared" si="11"/>
        <v>25</v>
      </c>
      <c r="I127" s="93">
        <f>25*20</f>
        <v>500</v>
      </c>
      <c r="J127" s="93">
        <v>0</v>
      </c>
      <c r="K127" s="12">
        <f t="shared" si="12"/>
        <v>25</v>
      </c>
      <c r="L127" s="92">
        <f>SUMIF('Стоимость сырья'!A:A,B127,'Стоимость сырья'!G:G)*(I127+J127)</f>
        <v>500</v>
      </c>
      <c r="M127" s="92">
        <f t="shared" si="13"/>
        <v>25</v>
      </c>
    </row>
    <row r="128" spans="1:13" ht="15" x14ac:dyDescent="0.2">
      <c r="A128" s="90" t="s">
        <v>188</v>
      </c>
      <c r="B128" s="91" t="s">
        <v>43</v>
      </c>
      <c r="C128" s="11" t="s">
        <v>22</v>
      </c>
      <c r="D128" s="12">
        <f>25*20</f>
        <v>500</v>
      </c>
      <c r="E128" s="12">
        <v>0</v>
      </c>
      <c r="F128" s="12">
        <f t="shared" si="10"/>
        <v>25</v>
      </c>
      <c r="G128" s="92">
        <f>SUMIF('Стоимость сырья'!A:A,B128,'Стоимость сырья'!E:E)*(D128+E128)</f>
        <v>600</v>
      </c>
      <c r="H128" s="92">
        <f t="shared" si="11"/>
        <v>30</v>
      </c>
      <c r="I128" s="93">
        <f>25*20</f>
        <v>500</v>
      </c>
      <c r="J128" s="93">
        <v>0</v>
      </c>
      <c r="K128" s="12">
        <f t="shared" si="12"/>
        <v>25</v>
      </c>
      <c r="L128" s="92">
        <f>SUMIF('Стоимость сырья'!A:A,B128,'Стоимость сырья'!G:G)*(I128+J128)</f>
        <v>613</v>
      </c>
      <c r="M128" s="92">
        <f t="shared" si="13"/>
        <v>30.65</v>
      </c>
    </row>
    <row r="129" spans="1:13" ht="30" x14ac:dyDescent="0.2">
      <c r="A129" s="90" t="s">
        <v>188</v>
      </c>
      <c r="B129" s="91" t="s">
        <v>52</v>
      </c>
      <c r="C129" s="11" t="s">
        <v>22</v>
      </c>
      <c r="D129" s="12">
        <v>20</v>
      </c>
      <c r="E129" s="12">
        <v>0</v>
      </c>
      <c r="F129" s="12">
        <f t="shared" si="10"/>
        <v>1</v>
      </c>
      <c r="G129" s="92">
        <f>SUMIF('Стоимость сырья'!A:A,B129,'Стоимость сырья'!E:E)*(D129+E129)</f>
        <v>100</v>
      </c>
      <c r="H129" s="92">
        <f t="shared" si="11"/>
        <v>5</v>
      </c>
      <c r="I129" s="93">
        <v>20</v>
      </c>
      <c r="J129" s="93">
        <v>0</v>
      </c>
      <c r="K129" s="12">
        <f t="shared" si="12"/>
        <v>1</v>
      </c>
      <c r="L129" s="92">
        <f>SUMIF('Стоимость сырья'!A:A,B129,'Стоимость сырья'!G:G)*(I129+J129)</f>
        <v>100</v>
      </c>
      <c r="M129" s="92">
        <f t="shared" si="13"/>
        <v>5</v>
      </c>
    </row>
    <row r="130" spans="1:13" ht="30" x14ac:dyDescent="0.2">
      <c r="A130" s="90" t="s">
        <v>188</v>
      </c>
      <c r="B130" s="91" t="s">
        <v>23</v>
      </c>
      <c r="C130" s="11" t="s">
        <v>22</v>
      </c>
      <c r="D130" s="12">
        <v>20</v>
      </c>
      <c r="E130" s="12">
        <v>0</v>
      </c>
      <c r="F130" s="12">
        <f t="shared" si="10"/>
        <v>1</v>
      </c>
      <c r="G130" s="92">
        <f>SUMIF('Стоимость сырья'!A:A,B130,'Стоимость сырья'!E:E)*(D130+E130)</f>
        <v>20</v>
      </c>
      <c r="H130" s="92">
        <f t="shared" si="11"/>
        <v>1</v>
      </c>
      <c r="I130" s="93">
        <v>20</v>
      </c>
      <c r="J130" s="93">
        <v>0</v>
      </c>
      <c r="K130" s="12">
        <f t="shared" si="12"/>
        <v>1</v>
      </c>
      <c r="L130" s="92">
        <f>SUMIF('Стоимость сырья'!A:A,B130,'Стоимость сырья'!G:G)*(I130+J130)</f>
        <v>20</v>
      </c>
      <c r="M130" s="92">
        <f t="shared" si="13"/>
        <v>1</v>
      </c>
    </row>
    <row r="131" spans="1:13" ht="30" x14ac:dyDescent="0.2">
      <c r="A131" s="90" t="s">
        <v>188</v>
      </c>
      <c r="B131" s="91" t="s">
        <v>24</v>
      </c>
      <c r="C131" s="11" t="s">
        <v>22</v>
      </c>
      <c r="D131" s="12">
        <v>20</v>
      </c>
      <c r="E131" s="12">
        <v>0</v>
      </c>
      <c r="F131" s="12">
        <f t="shared" si="10"/>
        <v>1</v>
      </c>
      <c r="G131" s="92">
        <f>SUMIF('Стоимость сырья'!A:A,B131,'Стоимость сырья'!E:E)*(D131+E131)</f>
        <v>20</v>
      </c>
      <c r="H131" s="92">
        <f t="shared" si="11"/>
        <v>1</v>
      </c>
      <c r="I131" s="93">
        <v>20</v>
      </c>
      <c r="J131" s="93">
        <v>0</v>
      </c>
      <c r="K131" s="12">
        <f t="shared" si="12"/>
        <v>1</v>
      </c>
      <c r="L131" s="92">
        <f>SUMIF('Стоимость сырья'!A:A,B131,'Стоимость сырья'!G:G)*(I131+J131)</f>
        <v>20</v>
      </c>
      <c r="M131" s="92">
        <f t="shared" si="13"/>
        <v>1</v>
      </c>
    </row>
    <row r="132" spans="1:13" ht="15" x14ac:dyDescent="0.2">
      <c r="A132" s="90" t="s">
        <v>189</v>
      </c>
      <c r="B132" s="94" t="s">
        <v>69</v>
      </c>
      <c r="C132" s="11" t="s">
        <v>19</v>
      </c>
      <c r="D132" s="12">
        <v>1</v>
      </c>
      <c r="E132" s="12">
        <f>D132*0.05</f>
        <v>0.05</v>
      </c>
      <c r="F132" s="12">
        <f t="shared" si="10"/>
        <v>5.2500000000000005E-2</v>
      </c>
      <c r="G132" s="92">
        <f>SUMIF('Стоимость сырья'!A:A,B132,'Стоимость сырья'!E:E)*(D132+E132)</f>
        <v>370.65000000000003</v>
      </c>
      <c r="H132" s="92">
        <f t="shared" si="11"/>
        <v>18.532500000000002</v>
      </c>
      <c r="I132" s="93">
        <v>1</v>
      </c>
      <c r="J132" s="93">
        <f>I132*0.05</f>
        <v>0.05</v>
      </c>
      <c r="K132" s="12">
        <f t="shared" si="12"/>
        <v>5.2500000000000005E-2</v>
      </c>
      <c r="L132" s="92">
        <f>SUMIF('Стоимость сырья'!A:A,B132,'Стоимость сырья'!G:G)*(I132+J132)</f>
        <v>400.00547999999998</v>
      </c>
      <c r="M132" s="92">
        <f t="shared" si="13"/>
        <v>20.000273999999997</v>
      </c>
    </row>
    <row r="133" spans="1:13" ht="15" x14ac:dyDescent="0.2">
      <c r="A133" s="90" t="s">
        <v>189</v>
      </c>
      <c r="B133" s="91" t="s">
        <v>78</v>
      </c>
      <c r="C133" s="11" t="s">
        <v>19</v>
      </c>
      <c r="D133" s="12">
        <v>0.03</v>
      </c>
      <c r="E133" s="12">
        <f>D133*0.05</f>
        <v>1.5E-3</v>
      </c>
      <c r="F133" s="12">
        <f t="shared" ref="F133:F182" si="15">(D133+E133)/20</f>
        <v>1.575E-3</v>
      </c>
      <c r="G133" s="92">
        <f>SUMIF('Стоимость сырья'!A:A,B133,'Стоимость сырья'!E:E)*(D133+E133)</f>
        <v>26.774999999999999</v>
      </c>
      <c r="H133" s="92">
        <f t="shared" ref="H133:H182" si="16">G133/20</f>
        <v>1.3387499999999999</v>
      </c>
      <c r="I133" s="93">
        <v>0.03</v>
      </c>
      <c r="J133" s="93">
        <f>I133*0.05</f>
        <v>1.5E-3</v>
      </c>
      <c r="K133" s="12">
        <f t="shared" ref="K133:K182" si="17">(I133+J133)/20</f>
        <v>1.575E-3</v>
      </c>
      <c r="L133" s="92">
        <f>SUMIF('Стоимость сырья'!A:A,B133,'Стоимость сырья'!G:G)*(I133+J133)</f>
        <v>26.774999999999999</v>
      </c>
      <c r="M133" s="92">
        <f t="shared" ref="M133:M182" si="18">L133/20</f>
        <v>1.3387499999999999</v>
      </c>
    </row>
    <row r="134" spans="1:13" ht="15" x14ac:dyDescent="0.2">
      <c r="A134" s="90" t="s">
        <v>189</v>
      </c>
      <c r="B134" s="91" t="s">
        <v>39</v>
      </c>
      <c r="C134" s="11" t="s">
        <v>19</v>
      </c>
      <c r="D134" s="12">
        <v>8.0000000000000002E-3</v>
      </c>
      <c r="E134" s="12">
        <f>D134*0.05</f>
        <v>4.0000000000000002E-4</v>
      </c>
      <c r="F134" s="12">
        <f t="shared" si="15"/>
        <v>4.1999999999999996E-4</v>
      </c>
      <c r="G134" s="92">
        <f>SUMIF('Стоимость сырья'!A:A,B134,'Стоимость сырья'!E:E)*(D134+E134)</f>
        <v>11.173679999999999</v>
      </c>
      <c r="H134" s="92">
        <f t="shared" si="16"/>
        <v>0.55868399999999996</v>
      </c>
      <c r="I134" s="93">
        <v>0.01</v>
      </c>
      <c r="J134" s="93">
        <f>I134*0.05</f>
        <v>5.0000000000000001E-4</v>
      </c>
      <c r="K134" s="12">
        <f t="shared" si="17"/>
        <v>5.2500000000000008E-4</v>
      </c>
      <c r="L134" s="92">
        <f>SUMIF('Стоимость сырья'!A:A,B134,'Стоимость сырья'!G:G)*(I134+J134)</f>
        <v>14.28903</v>
      </c>
      <c r="M134" s="92">
        <f t="shared" si="18"/>
        <v>0.71445150000000002</v>
      </c>
    </row>
    <row r="135" spans="1:13" ht="30" x14ac:dyDescent="0.2">
      <c r="A135" s="90" t="s">
        <v>189</v>
      </c>
      <c r="B135" s="91" t="s">
        <v>40</v>
      </c>
      <c r="C135" s="11" t="s">
        <v>19</v>
      </c>
      <c r="D135" s="12">
        <v>5.0000000000000001E-3</v>
      </c>
      <c r="E135" s="12">
        <f>D135*0.05</f>
        <v>2.5000000000000001E-4</v>
      </c>
      <c r="F135" s="12">
        <f t="shared" si="15"/>
        <v>2.6250000000000004E-4</v>
      </c>
      <c r="G135" s="92">
        <f>SUMIF('Стоимость сырья'!A:A,B135,'Стоимость сырья'!E:E)*(D135+E135)</f>
        <v>6.6307500000000008</v>
      </c>
      <c r="H135" s="92">
        <f t="shared" si="16"/>
        <v>0.33153750000000004</v>
      </c>
      <c r="I135" s="93">
        <v>5.0000000000000001E-3</v>
      </c>
      <c r="J135" s="93">
        <f>I135*0.05</f>
        <v>2.5000000000000001E-4</v>
      </c>
      <c r="K135" s="12">
        <f t="shared" si="17"/>
        <v>2.6250000000000004E-4</v>
      </c>
      <c r="L135" s="92">
        <f>SUMIF('Стоимость сырья'!A:A,B135,'Стоимость сырья'!G:G)*(I135+J135)</f>
        <v>6.7744162500000007</v>
      </c>
      <c r="M135" s="92">
        <f t="shared" si="18"/>
        <v>0.33872081250000002</v>
      </c>
    </row>
    <row r="136" spans="1:13" ht="15" x14ac:dyDescent="0.2">
      <c r="A136" s="90" t="s">
        <v>189</v>
      </c>
      <c r="B136" s="91" t="s">
        <v>41</v>
      </c>
      <c r="C136" s="11" t="s">
        <v>19</v>
      </c>
      <c r="D136" s="12">
        <v>0.15</v>
      </c>
      <c r="E136" s="12">
        <f>D136*0.05</f>
        <v>7.4999999999999997E-3</v>
      </c>
      <c r="F136" s="12">
        <f t="shared" si="15"/>
        <v>7.8750000000000001E-3</v>
      </c>
      <c r="G136" s="92">
        <f>SUMIF('Стоимость сырья'!A:A,B136,'Стоимость сырья'!E:E)*(D136+E136)</f>
        <v>86.467500000000001</v>
      </c>
      <c r="H136" s="92">
        <f t="shared" si="16"/>
        <v>4.3233750000000004</v>
      </c>
      <c r="I136" s="93">
        <v>0.15</v>
      </c>
      <c r="J136" s="93">
        <f>I136*0.05</f>
        <v>7.4999999999999997E-3</v>
      </c>
      <c r="K136" s="12">
        <f t="shared" si="17"/>
        <v>7.8750000000000001E-3</v>
      </c>
      <c r="L136" s="92">
        <f>SUMIF('Стоимость сырья'!A:A,B136,'Стоимость сырья'!G:G)*(I136+J136)</f>
        <v>87.85822499999999</v>
      </c>
      <c r="M136" s="92">
        <f t="shared" si="18"/>
        <v>4.3929112499999992</v>
      </c>
    </row>
    <row r="137" spans="1:13" ht="15" x14ac:dyDescent="0.2">
      <c r="A137" s="90" t="s">
        <v>189</v>
      </c>
      <c r="B137" s="91" t="s">
        <v>53</v>
      </c>
      <c r="C137" s="11" t="s">
        <v>22</v>
      </c>
      <c r="D137" s="12">
        <f>25*20</f>
        <v>500</v>
      </c>
      <c r="E137" s="12">
        <v>0</v>
      </c>
      <c r="F137" s="12">
        <f t="shared" si="15"/>
        <v>25</v>
      </c>
      <c r="G137" s="92">
        <f>SUMIF('Стоимость сырья'!A:A,B137,'Стоимость сырья'!E:E)*(D137+E137)</f>
        <v>500</v>
      </c>
      <c r="H137" s="92">
        <f t="shared" si="16"/>
        <v>25</v>
      </c>
      <c r="I137" s="93">
        <f>25*20</f>
        <v>500</v>
      </c>
      <c r="J137" s="93">
        <v>0</v>
      </c>
      <c r="K137" s="12">
        <f t="shared" si="17"/>
        <v>25</v>
      </c>
      <c r="L137" s="92">
        <f>SUMIF('Стоимость сырья'!A:A,B137,'Стоимость сырья'!G:G)*(I137+J137)</f>
        <v>500</v>
      </c>
      <c r="M137" s="92">
        <f t="shared" si="18"/>
        <v>25</v>
      </c>
    </row>
    <row r="138" spans="1:13" ht="15" x14ac:dyDescent="0.2">
      <c r="A138" s="90" t="s">
        <v>189</v>
      </c>
      <c r="B138" s="91" t="s">
        <v>43</v>
      </c>
      <c r="C138" s="11" t="s">
        <v>22</v>
      </c>
      <c r="D138" s="12">
        <f>25*20</f>
        <v>500</v>
      </c>
      <c r="E138" s="12">
        <v>0</v>
      </c>
      <c r="F138" s="12">
        <f t="shared" si="15"/>
        <v>25</v>
      </c>
      <c r="G138" s="92">
        <f>SUMIF('Стоимость сырья'!A:A,B138,'Стоимость сырья'!E:E)*(D138+E138)</f>
        <v>600</v>
      </c>
      <c r="H138" s="92">
        <f t="shared" si="16"/>
        <v>30</v>
      </c>
      <c r="I138" s="93">
        <f>25*20</f>
        <v>500</v>
      </c>
      <c r="J138" s="93">
        <v>0</v>
      </c>
      <c r="K138" s="12">
        <f t="shared" si="17"/>
        <v>25</v>
      </c>
      <c r="L138" s="92">
        <f>SUMIF('Стоимость сырья'!A:A,B138,'Стоимость сырья'!G:G)*(I138+J138)</f>
        <v>613</v>
      </c>
      <c r="M138" s="92">
        <f t="shared" si="18"/>
        <v>30.65</v>
      </c>
    </row>
    <row r="139" spans="1:13" ht="30" x14ac:dyDescent="0.2">
      <c r="A139" s="90" t="s">
        <v>189</v>
      </c>
      <c r="B139" s="91" t="s">
        <v>54</v>
      </c>
      <c r="C139" s="11" t="s">
        <v>22</v>
      </c>
      <c r="D139" s="12">
        <v>20</v>
      </c>
      <c r="E139" s="12">
        <v>0</v>
      </c>
      <c r="F139" s="12">
        <f t="shared" si="15"/>
        <v>1</v>
      </c>
      <c r="G139" s="92">
        <f>SUMIF('Стоимость сырья'!A:A,B139,'Стоимость сырья'!E:E)*(D139+E139)</f>
        <v>100</v>
      </c>
      <c r="H139" s="92">
        <f t="shared" si="16"/>
        <v>5</v>
      </c>
      <c r="I139" s="93">
        <v>20</v>
      </c>
      <c r="J139" s="93">
        <v>0</v>
      </c>
      <c r="K139" s="12">
        <f t="shared" si="17"/>
        <v>1</v>
      </c>
      <c r="L139" s="92">
        <f>SUMIF('Стоимость сырья'!A:A,B139,'Стоимость сырья'!G:G)*(I139+J139)</f>
        <v>100</v>
      </c>
      <c r="M139" s="92">
        <f t="shared" si="18"/>
        <v>5</v>
      </c>
    </row>
    <row r="140" spans="1:13" ht="30" x14ac:dyDescent="0.2">
      <c r="A140" s="90" t="s">
        <v>189</v>
      </c>
      <c r="B140" s="91" t="s">
        <v>23</v>
      </c>
      <c r="C140" s="11" t="s">
        <v>22</v>
      </c>
      <c r="D140" s="12">
        <v>20</v>
      </c>
      <c r="E140" s="12">
        <v>0</v>
      </c>
      <c r="F140" s="12">
        <f t="shared" si="15"/>
        <v>1</v>
      </c>
      <c r="G140" s="92">
        <f>SUMIF('Стоимость сырья'!A:A,B140,'Стоимость сырья'!E:E)*(D140+E140)</f>
        <v>20</v>
      </c>
      <c r="H140" s="92">
        <f t="shared" si="16"/>
        <v>1</v>
      </c>
      <c r="I140" s="93">
        <v>20</v>
      </c>
      <c r="J140" s="93">
        <v>0</v>
      </c>
      <c r="K140" s="12">
        <f t="shared" si="17"/>
        <v>1</v>
      </c>
      <c r="L140" s="92">
        <f>SUMIF('Стоимость сырья'!A:A,B140,'Стоимость сырья'!G:G)*(I140+J140)</f>
        <v>20</v>
      </c>
      <c r="M140" s="92">
        <f t="shared" si="18"/>
        <v>1</v>
      </c>
    </row>
    <row r="141" spans="1:13" ht="30" x14ac:dyDescent="0.2">
      <c r="A141" s="90" t="s">
        <v>189</v>
      </c>
      <c r="B141" s="91" t="s">
        <v>24</v>
      </c>
      <c r="C141" s="11" t="s">
        <v>22</v>
      </c>
      <c r="D141" s="12">
        <v>20</v>
      </c>
      <c r="E141" s="12">
        <v>0</v>
      </c>
      <c r="F141" s="12">
        <f t="shared" si="15"/>
        <v>1</v>
      </c>
      <c r="G141" s="92">
        <f>SUMIF('Стоимость сырья'!A:A,B141,'Стоимость сырья'!E:E)*(D141+E141)</f>
        <v>20</v>
      </c>
      <c r="H141" s="92">
        <f t="shared" si="16"/>
        <v>1</v>
      </c>
      <c r="I141" s="93">
        <v>20</v>
      </c>
      <c r="J141" s="93">
        <v>0</v>
      </c>
      <c r="K141" s="12">
        <f t="shared" si="17"/>
        <v>1</v>
      </c>
      <c r="L141" s="92">
        <f>SUMIF('Стоимость сырья'!A:A,B141,'Стоимость сырья'!G:G)*(I141+J141)</f>
        <v>20</v>
      </c>
      <c r="M141" s="92">
        <f t="shared" si="18"/>
        <v>1</v>
      </c>
    </row>
    <row r="142" spans="1:13" s="1" customFormat="1" hidden="1" x14ac:dyDescent="0.2">
      <c r="A142" s="3" t="s">
        <v>14</v>
      </c>
      <c r="B142" s="3" t="s">
        <v>68</v>
      </c>
      <c r="C142" s="4" t="s">
        <v>19</v>
      </c>
      <c r="D142" s="3">
        <v>1</v>
      </c>
      <c r="E142" s="3">
        <f>D142*0.05</f>
        <v>0.05</v>
      </c>
      <c r="F142" s="3">
        <f t="shared" si="15"/>
        <v>5.2500000000000005E-2</v>
      </c>
      <c r="G142" s="5">
        <f>SUMIF('Стоимость сырья'!A:A,B142,'Стоимость сырья'!E:E)*(D142+E142)</f>
        <v>903</v>
      </c>
      <c r="H142" s="5">
        <f t="shared" si="16"/>
        <v>45.15</v>
      </c>
      <c r="I142" s="3"/>
      <c r="J142" s="3"/>
      <c r="K142" s="3">
        <f t="shared" si="17"/>
        <v>0</v>
      </c>
      <c r="L142" s="5">
        <f>SUMIF('Стоимость сырья'!A:A,B142,'Стоимость сырья'!G:G)*(I142+J142)</f>
        <v>0</v>
      </c>
      <c r="M142" s="5">
        <f t="shared" si="18"/>
        <v>0</v>
      </c>
    </row>
    <row r="143" spans="1:13" s="1" customFormat="1" hidden="1" x14ac:dyDescent="0.2">
      <c r="A143" s="3" t="s">
        <v>14</v>
      </c>
      <c r="B143" s="3" t="s">
        <v>39</v>
      </c>
      <c r="C143" s="4" t="s">
        <v>19</v>
      </c>
      <c r="D143" s="3">
        <v>8.0000000000000002E-3</v>
      </c>
      <c r="E143" s="3">
        <f>D143*0.05</f>
        <v>4.0000000000000002E-4</v>
      </c>
      <c r="F143" s="3">
        <f t="shared" si="15"/>
        <v>4.1999999999999996E-4</v>
      </c>
      <c r="G143" s="5">
        <f>SUMIF('Стоимость сырья'!A:A,B143,'Стоимость сырья'!E:E)*(D143+E143)</f>
        <v>11.173679999999999</v>
      </c>
      <c r="H143" s="5">
        <f t="shared" si="16"/>
        <v>0.55868399999999996</v>
      </c>
      <c r="I143" s="3"/>
      <c r="J143" s="3"/>
      <c r="K143" s="3">
        <f t="shared" si="17"/>
        <v>0</v>
      </c>
      <c r="L143" s="5">
        <f>SUMIF('Стоимость сырья'!A:A,B143,'Стоимость сырья'!G:G)*(I143+J143)</f>
        <v>0</v>
      </c>
      <c r="M143" s="5">
        <f t="shared" si="18"/>
        <v>0</v>
      </c>
    </row>
    <row r="144" spans="1:13" s="1" customFormat="1" hidden="1" x14ac:dyDescent="0.2">
      <c r="A144" s="3" t="s">
        <v>14</v>
      </c>
      <c r="B144" s="3" t="s">
        <v>40</v>
      </c>
      <c r="C144" s="4" t="s">
        <v>19</v>
      </c>
      <c r="D144" s="3">
        <v>5.0000000000000001E-3</v>
      </c>
      <c r="E144" s="3">
        <f>D144*0.05</f>
        <v>2.5000000000000001E-4</v>
      </c>
      <c r="F144" s="3">
        <f t="shared" si="15"/>
        <v>2.6250000000000004E-4</v>
      </c>
      <c r="G144" s="5">
        <f>SUMIF('Стоимость сырья'!A:A,B144,'Стоимость сырья'!E:E)*(D144+E144)</f>
        <v>6.6307500000000008</v>
      </c>
      <c r="H144" s="5">
        <f t="shared" si="16"/>
        <v>0.33153750000000004</v>
      </c>
      <c r="I144" s="3"/>
      <c r="J144" s="3"/>
      <c r="K144" s="3">
        <f t="shared" si="17"/>
        <v>0</v>
      </c>
      <c r="L144" s="5">
        <f>SUMIF('Стоимость сырья'!A:A,B144,'Стоимость сырья'!G:G)*(I144+J144)</f>
        <v>0</v>
      </c>
      <c r="M144" s="5">
        <f t="shared" si="18"/>
        <v>0</v>
      </c>
    </row>
    <row r="145" spans="1:13" s="1" customFormat="1" hidden="1" x14ac:dyDescent="0.2">
      <c r="A145" s="3" t="s">
        <v>14</v>
      </c>
      <c r="B145" s="3" t="s">
        <v>41</v>
      </c>
      <c r="C145" s="4" t="s">
        <v>19</v>
      </c>
      <c r="D145" s="3">
        <v>0.15</v>
      </c>
      <c r="E145" s="3">
        <f>D145*0.05</f>
        <v>7.4999999999999997E-3</v>
      </c>
      <c r="F145" s="3">
        <f t="shared" si="15"/>
        <v>7.8750000000000001E-3</v>
      </c>
      <c r="G145" s="5">
        <f>SUMIF('Стоимость сырья'!A:A,B145,'Стоимость сырья'!E:E)*(D145+E145)</f>
        <v>86.467500000000001</v>
      </c>
      <c r="H145" s="5">
        <f t="shared" si="16"/>
        <v>4.3233750000000004</v>
      </c>
      <c r="I145" s="3"/>
      <c r="J145" s="3"/>
      <c r="K145" s="3">
        <f t="shared" si="17"/>
        <v>0</v>
      </c>
      <c r="L145" s="5">
        <f>SUMIF('Стоимость сырья'!A:A,B145,'Стоимость сырья'!G:G)*(I145+J145)</f>
        <v>0</v>
      </c>
      <c r="M145" s="5">
        <f t="shared" si="18"/>
        <v>0</v>
      </c>
    </row>
    <row r="146" spans="1:13" s="1" customFormat="1" hidden="1" x14ac:dyDescent="0.2">
      <c r="A146" s="3" t="s">
        <v>14</v>
      </c>
      <c r="B146" s="3" t="s">
        <v>55</v>
      </c>
      <c r="C146" s="4" t="s">
        <v>22</v>
      </c>
      <c r="D146" s="3">
        <f>25*20</f>
        <v>500</v>
      </c>
      <c r="E146" s="3">
        <v>0</v>
      </c>
      <c r="F146" s="3">
        <f t="shared" si="15"/>
        <v>25</v>
      </c>
      <c r="G146" s="5">
        <f>SUMIF('Стоимость сырья'!A:A,B146,'Стоимость сырья'!E:E)*(D146+E146)</f>
        <v>500</v>
      </c>
      <c r="H146" s="5">
        <f t="shared" si="16"/>
        <v>25</v>
      </c>
      <c r="I146" s="3"/>
      <c r="J146" s="3"/>
      <c r="K146" s="3">
        <f t="shared" si="17"/>
        <v>0</v>
      </c>
      <c r="L146" s="5">
        <f>SUMIF('Стоимость сырья'!A:A,B146,'Стоимость сырья'!G:G)*(I146+J146)</f>
        <v>0</v>
      </c>
      <c r="M146" s="5">
        <f t="shared" si="18"/>
        <v>0</v>
      </c>
    </row>
    <row r="147" spans="1:13" s="1" customFormat="1" hidden="1" x14ac:dyDescent="0.2">
      <c r="A147" s="3" t="s">
        <v>14</v>
      </c>
      <c r="B147" s="3" t="s">
        <v>43</v>
      </c>
      <c r="C147" s="4" t="s">
        <v>22</v>
      </c>
      <c r="D147" s="3">
        <f>25*20</f>
        <v>500</v>
      </c>
      <c r="E147" s="3">
        <v>0</v>
      </c>
      <c r="F147" s="3">
        <f t="shared" si="15"/>
        <v>25</v>
      </c>
      <c r="G147" s="5">
        <f>SUMIF('Стоимость сырья'!A:A,B147,'Стоимость сырья'!E:E)*(D147+E147)</f>
        <v>600</v>
      </c>
      <c r="H147" s="5">
        <f t="shared" si="16"/>
        <v>30</v>
      </c>
      <c r="I147" s="3"/>
      <c r="J147" s="3"/>
      <c r="K147" s="3">
        <f t="shared" si="17"/>
        <v>0</v>
      </c>
      <c r="L147" s="5">
        <f>SUMIF('Стоимость сырья'!A:A,B147,'Стоимость сырья'!G:G)*(I147+J147)</f>
        <v>0</v>
      </c>
      <c r="M147" s="5">
        <f t="shared" si="18"/>
        <v>0</v>
      </c>
    </row>
    <row r="148" spans="1:13" s="1" customFormat="1" hidden="1" x14ac:dyDescent="0.2">
      <c r="A148" s="3" t="s">
        <v>14</v>
      </c>
      <c r="B148" s="3" t="s">
        <v>56</v>
      </c>
      <c r="C148" s="4" t="s">
        <v>22</v>
      </c>
      <c r="D148" s="3">
        <v>20</v>
      </c>
      <c r="E148" s="3">
        <v>0</v>
      </c>
      <c r="F148" s="3">
        <f t="shared" si="15"/>
        <v>1</v>
      </c>
      <c r="G148" s="5">
        <f>SUMIF('Стоимость сырья'!A:A,B148,'Стоимость сырья'!E:E)*(D148+E148)</f>
        <v>100</v>
      </c>
      <c r="H148" s="5">
        <f t="shared" si="16"/>
        <v>5</v>
      </c>
      <c r="I148" s="3"/>
      <c r="J148" s="3"/>
      <c r="K148" s="3">
        <f t="shared" si="17"/>
        <v>0</v>
      </c>
      <c r="L148" s="5">
        <f>SUMIF('Стоимость сырья'!A:A,B148,'Стоимость сырья'!G:G)*(I148+J148)</f>
        <v>0</v>
      </c>
      <c r="M148" s="5">
        <f t="shared" si="18"/>
        <v>0</v>
      </c>
    </row>
    <row r="149" spans="1:13" s="1" customFormat="1" hidden="1" x14ac:dyDescent="0.2">
      <c r="A149" s="3" t="s">
        <v>14</v>
      </c>
      <c r="B149" s="3" t="s">
        <v>23</v>
      </c>
      <c r="C149" s="4" t="s">
        <v>22</v>
      </c>
      <c r="D149" s="3">
        <v>20</v>
      </c>
      <c r="E149" s="3">
        <v>0</v>
      </c>
      <c r="F149" s="3">
        <f t="shared" si="15"/>
        <v>1</v>
      </c>
      <c r="G149" s="5">
        <f>SUMIF('Стоимость сырья'!A:A,B149,'Стоимость сырья'!E:E)*(D149+E149)</f>
        <v>20</v>
      </c>
      <c r="H149" s="5">
        <f t="shared" si="16"/>
        <v>1</v>
      </c>
      <c r="I149" s="3"/>
      <c r="J149" s="3"/>
      <c r="K149" s="3">
        <f t="shared" si="17"/>
        <v>0</v>
      </c>
      <c r="L149" s="5">
        <f>SUMIF('Стоимость сырья'!A:A,B149,'Стоимость сырья'!G:G)*(I149+J149)</f>
        <v>0</v>
      </c>
      <c r="M149" s="5">
        <f t="shared" si="18"/>
        <v>0</v>
      </c>
    </row>
    <row r="150" spans="1:13" s="1" customFormat="1" hidden="1" x14ac:dyDescent="0.2">
      <c r="A150" s="3" t="s">
        <v>14</v>
      </c>
      <c r="B150" s="3" t="s">
        <v>24</v>
      </c>
      <c r="C150" s="4" t="s">
        <v>22</v>
      </c>
      <c r="D150" s="3">
        <v>20</v>
      </c>
      <c r="E150" s="3">
        <v>0</v>
      </c>
      <c r="F150" s="3">
        <f t="shared" si="15"/>
        <v>1</v>
      </c>
      <c r="G150" s="5">
        <f>SUMIF('Стоимость сырья'!A:A,B150,'Стоимость сырья'!E:E)*(D150+E150)</f>
        <v>20</v>
      </c>
      <c r="H150" s="5">
        <f t="shared" si="16"/>
        <v>1</v>
      </c>
      <c r="I150" s="3"/>
      <c r="J150" s="3"/>
      <c r="K150" s="3">
        <f t="shared" si="17"/>
        <v>0</v>
      </c>
      <c r="L150" s="5">
        <f>SUMIF('Стоимость сырья'!A:A,B150,'Стоимость сырья'!G:G)*(I150+J150)</f>
        <v>0</v>
      </c>
      <c r="M150" s="5">
        <f t="shared" si="18"/>
        <v>0</v>
      </c>
    </row>
    <row r="151" spans="1:13" ht="15" x14ac:dyDescent="0.2">
      <c r="A151" s="90" t="s">
        <v>190</v>
      </c>
      <c r="B151" s="91" t="s">
        <v>66</v>
      </c>
      <c r="C151" s="11" t="s">
        <v>19</v>
      </c>
      <c r="D151" s="12">
        <v>1</v>
      </c>
      <c r="E151" s="12">
        <f t="shared" ref="E151:E156" si="19">D151*0.05</f>
        <v>0.05</v>
      </c>
      <c r="F151" s="12">
        <f t="shared" si="15"/>
        <v>5.2500000000000005E-2</v>
      </c>
      <c r="G151" s="92">
        <f>SUMIF('Стоимость сырья'!A:A,B151,'Стоимость сырья'!E:E)*(D151+E151)</f>
        <v>393.75</v>
      </c>
      <c r="H151" s="92">
        <f t="shared" si="16"/>
        <v>19.6875</v>
      </c>
      <c r="I151" s="93">
        <v>1</v>
      </c>
      <c r="J151" s="93">
        <f t="shared" ref="J151:J156" si="20">I151*0.05</f>
        <v>0.05</v>
      </c>
      <c r="K151" s="12">
        <f t="shared" si="17"/>
        <v>5.2500000000000005E-2</v>
      </c>
      <c r="L151" s="92">
        <f>SUMIF('Стоимость сырья'!A:A,B151,'Стоимость сырья'!G:G)*(I151+J151)</f>
        <v>424.935</v>
      </c>
      <c r="M151" s="92">
        <f t="shared" si="18"/>
        <v>21.246749999999999</v>
      </c>
    </row>
    <row r="152" spans="1:13" ht="15" x14ac:dyDescent="0.2">
      <c r="A152" s="90" t="s">
        <v>190</v>
      </c>
      <c r="B152" s="91" t="s">
        <v>88</v>
      </c>
      <c r="C152" s="11" t="s">
        <v>19</v>
      </c>
      <c r="D152" s="12">
        <v>0.02</v>
      </c>
      <c r="E152" s="12">
        <f t="shared" si="19"/>
        <v>1E-3</v>
      </c>
      <c r="F152" s="12">
        <f t="shared" si="15"/>
        <v>1.0500000000000002E-3</v>
      </c>
      <c r="G152" s="92">
        <f>SUMIF('Стоимость сырья'!A:A,B152,'Стоимость сырья'!E:E)*(D152+E152)</f>
        <v>47.25</v>
      </c>
      <c r="H152" s="92">
        <f t="shared" si="16"/>
        <v>2.3624999999999998</v>
      </c>
      <c r="I152" s="93">
        <v>0.02</v>
      </c>
      <c r="J152" s="93">
        <f t="shared" si="20"/>
        <v>1E-3</v>
      </c>
      <c r="K152" s="12">
        <f t="shared" si="17"/>
        <v>1.0500000000000002E-3</v>
      </c>
      <c r="L152" s="92">
        <f>SUMIF('Стоимость сырья'!A:A,B152,'Стоимость сырья'!G:G)*(I152+J152)</f>
        <v>47.040000000000006</v>
      </c>
      <c r="M152" s="92">
        <f t="shared" si="18"/>
        <v>2.3520000000000003</v>
      </c>
    </row>
    <row r="153" spans="1:13" ht="15" x14ac:dyDescent="0.2">
      <c r="A153" s="90" t="s">
        <v>190</v>
      </c>
      <c r="B153" s="91" t="s">
        <v>80</v>
      </c>
      <c r="C153" s="11" t="s">
        <v>19</v>
      </c>
      <c r="D153" s="12">
        <v>0.03</v>
      </c>
      <c r="E153" s="12">
        <f t="shared" si="19"/>
        <v>1.5E-3</v>
      </c>
      <c r="F153" s="12">
        <f t="shared" si="15"/>
        <v>1.575E-3</v>
      </c>
      <c r="G153" s="92">
        <f>SUMIF('Стоимость сырья'!A:A,B153,'Стоимость сырья'!E:E)*(D153+E153)</f>
        <v>20.884499999999999</v>
      </c>
      <c r="H153" s="92">
        <f t="shared" si="16"/>
        <v>1.044225</v>
      </c>
      <c r="I153" s="93">
        <v>0.03</v>
      </c>
      <c r="J153" s="93">
        <f t="shared" si="20"/>
        <v>1.5E-3</v>
      </c>
      <c r="K153" s="12">
        <f t="shared" si="17"/>
        <v>1.575E-3</v>
      </c>
      <c r="L153" s="92">
        <f>SUMIF('Стоимость сырья'!A:A,B153,'Стоимость сырья'!G:G)*(I153+J153)</f>
        <v>21.105</v>
      </c>
      <c r="M153" s="92">
        <f t="shared" si="18"/>
        <v>1.05525</v>
      </c>
    </row>
    <row r="154" spans="1:13" ht="15" x14ac:dyDescent="0.2">
      <c r="A154" s="90" t="s">
        <v>190</v>
      </c>
      <c r="B154" s="91" t="s">
        <v>39</v>
      </c>
      <c r="C154" s="11" t="s">
        <v>19</v>
      </c>
      <c r="D154" s="12">
        <v>8.0000000000000002E-3</v>
      </c>
      <c r="E154" s="12">
        <f t="shared" si="19"/>
        <v>4.0000000000000002E-4</v>
      </c>
      <c r="F154" s="12">
        <f t="shared" si="15"/>
        <v>4.1999999999999996E-4</v>
      </c>
      <c r="G154" s="92">
        <f>SUMIF('Стоимость сырья'!A:A,B154,'Стоимость сырья'!E:E)*(D154+E154)</f>
        <v>11.173679999999999</v>
      </c>
      <c r="H154" s="92">
        <f t="shared" si="16"/>
        <v>0.55868399999999996</v>
      </c>
      <c r="I154" s="93">
        <v>0.01</v>
      </c>
      <c r="J154" s="93">
        <f t="shared" si="20"/>
        <v>5.0000000000000001E-4</v>
      </c>
      <c r="K154" s="12">
        <f t="shared" si="17"/>
        <v>5.2500000000000008E-4</v>
      </c>
      <c r="L154" s="92">
        <f>SUMIF('Стоимость сырья'!A:A,B154,'Стоимость сырья'!G:G)*(I154+J154)</f>
        <v>14.28903</v>
      </c>
      <c r="M154" s="92">
        <f t="shared" si="18"/>
        <v>0.71445150000000002</v>
      </c>
    </row>
    <row r="155" spans="1:13" ht="30" x14ac:dyDescent="0.2">
      <c r="A155" s="90" t="s">
        <v>190</v>
      </c>
      <c r="B155" s="91" t="s">
        <v>40</v>
      </c>
      <c r="C155" s="11" t="s">
        <v>19</v>
      </c>
      <c r="D155" s="12">
        <v>5.0000000000000001E-3</v>
      </c>
      <c r="E155" s="12">
        <f t="shared" si="19"/>
        <v>2.5000000000000001E-4</v>
      </c>
      <c r="F155" s="12">
        <f t="shared" si="15"/>
        <v>2.6250000000000004E-4</v>
      </c>
      <c r="G155" s="92">
        <f>SUMIF('Стоимость сырья'!A:A,B155,'Стоимость сырья'!E:E)*(D155+E155)</f>
        <v>6.6307500000000008</v>
      </c>
      <c r="H155" s="92">
        <f t="shared" si="16"/>
        <v>0.33153750000000004</v>
      </c>
      <c r="I155" s="93">
        <v>5.0000000000000001E-3</v>
      </c>
      <c r="J155" s="93">
        <f t="shared" si="20"/>
        <v>2.5000000000000001E-4</v>
      </c>
      <c r="K155" s="12">
        <f t="shared" si="17"/>
        <v>2.6250000000000004E-4</v>
      </c>
      <c r="L155" s="92">
        <f>SUMIF('Стоимость сырья'!A:A,B155,'Стоимость сырья'!G:G)*(I155+J155)</f>
        <v>6.7744162500000007</v>
      </c>
      <c r="M155" s="92">
        <f t="shared" si="18"/>
        <v>0.33872081250000002</v>
      </c>
    </row>
    <row r="156" spans="1:13" ht="15" x14ac:dyDescent="0.2">
      <c r="A156" s="90" t="s">
        <v>190</v>
      </c>
      <c r="B156" s="91" t="s">
        <v>41</v>
      </c>
      <c r="C156" s="11" t="s">
        <v>19</v>
      </c>
      <c r="D156" s="12">
        <v>0.15</v>
      </c>
      <c r="E156" s="12">
        <f t="shared" si="19"/>
        <v>7.4999999999999997E-3</v>
      </c>
      <c r="F156" s="12">
        <f t="shared" si="15"/>
        <v>7.8750000000000001E-3</v>
      </c>
      <c r="G156" s="92">
        <f>SUMIF('Стоимость сырья'!A:A,B156,'Стоимость сырья'!E:E)*(D156+E156)</f>
        <v>86.467500000000001</v>
      </c>
      <c r="H156" s="92">
        <f t="shared" si="16"/>
        <v>4.3233750000000004</v>
      </c>
      <c r="I156" s="93">
        <v>0.15</v>
      </c>
      <c r="J156" s="93">
        <f t="shared" si="20"/>
        <v>7.4999999999999997E-3</v>
      </c>
      <c r="K156" s="12">
        <f t="shared" si="17"/>
        <v>7.8750000000000001E-3</v>
      </c>
      <c r="L156" s="92">
        <f>SUMIF('Стоимость сырья'!A:A,B156,'Стоимость сырья'!G:G)*(I156+J156)</f>
        <v>87.85822499999999</v>
      </c>
      <c r="M156" s="92">
        <f t="shared" si="18"/>
        <v>4.3929112499999992</v>
      </c>
    </row>
    <row r="157" spans="1:13" ht="15" x14ac:dyDescent="0.2">
      <c r="A157" s="90" t="s">
        <v>190</v>
      </c>
      <c r="B157" s="91" t="s">
        <v>57</v>
      </c>
      <c r="C157" s="11" t="s">
        <v>22</v>
      </c>
      <c r="D157" s="12">
        <f>25*20</f>
        <v>500</v>
      </c>
      <c r="E157" s="12">
        <v>0</v>
      </c>
      <c r="F157" s="12">
        <f t="shared" si="15"/>
        <v>25</v>
      </c>
      <c r="G157" s="92">
        <f>SUMIF('Стоимость сырья'!A:A,B157,'Стоимость сырья'!E:E)*(D157+E157)</f>
        <v>500</v>
      </c>
      <c r="H157" s="92">
        <f t="shared" si="16"/>
        <v>25</v>
      </c>
      <c r="I157" s="93">
        <f>25*20</f>
        <v>500</v>
      </c>
      <c r="J157" s="93">
        <v>0</v>
      </c>
      <c r="K157" s="12">
        <f t="shared" si="17"/>
        <v>25</v>
      </c>
      <c r="L157" s="92">
        <f>SUMIF('Стоимость сырья'!A:A,B157,'Стоимость сырья'!G:G)*(I157+J157)</f>
        <v>500</v>
      </c>
      <c r="M157" s="92">
        <f t="shared" si="18"/>
        <v>25</v>
      </c>
    </row>
    <row r="158" spans="1:13" ht="15" x14ac:dyDescent="0.2">
      <c r="A158" s="90" t="s">
        <v>190</v>
      </c>
      <c r="B158" s="91" t="s">
        <v>43</v>
      </c>
      <c r="C158" s="11" t="s">
        <v>22</v>
      </c>
      <c r="D158" s="12">
        <f>25*20</f>
        <v>500</v>
      </c>
      <c r="E158" s="12">
        <v>0</v>
      </c>
      <c r="F158" s="12">
        <f t="shared" si="15"/>
        <v>25</v>
      </c>
      <c r="G158" s="92">
        <f>SUMIF('Стоимость сырья'!A:A,B158,'Стоимость сырья'!E:E)*(D158+E158)</f>
        <v>600</v>
      </c>
      <c r="H158" s="92">
        <f t="shared" si="16"/>
        <v>30</v>
      </c>
      <c r="I158" s="93">
        <f>25*20</f>
        <v>500</v>
      </c>
      <c r="J158" s="93">
        <v>0</v>
      </c>
      <c r="K158" s="12">
        <f t="shared" si="17"/>
        <v>25</v>
      </c>
      <c r="L158" s="92">
        <f>SUMIF('Стоимость сырья'!A:A,B158,'Стоимость сырья'!G:G)*(I158+J158)</f>
        <v>613</v>
      </c>
      <c r="M158" s="92">
        <f t="shared" si="18"/>
        <v>30.65</v>
      </c>
    </row>
    <row r="159" spans="1:13" ht="30" x14ac:dyDescent="0.2">
      <c r="A159" s="90" t="s">
        <v>190</v>
      </c>
      <c r="B159" s="91" t="s">
        <v>58</v>
      </c>
      <c r="C159" s="11" t="s">
        <v>22</v>
      </c>
      <c r="D159" s="12">
        <v>20</v>
      </c>
      <c r="E159" s="12">
        <v>0</v>
      </c>
      <c r="F159" s="12">
        <f t="shared" si="15"/>
        <v>1</v>
      </c>
      <c r="G159" s="92">
        <f>SUMIF('Стоимость сырья'!A:A,B159,'Стоимость сырья'!E:E)*(D159+E159)</f>
        <v>100</v>
      </c>
      <c r="H159" s="92">
        <f t="shared" si="16"/>
        <v>5</v>
      </c>
      <c r="I159" s="93">
        <v>20</v>
      </c>
      <c r="J159" s="93">
        <v>0</v>
      </c>
      <c r="K159" s="12">
        <f t="shared" si="17"/>
        <v>1</v>
      </c>
      <c r="L159" s="92">
        <f>SUMIF('Стоимость сырья'!A:A,B159,'Стоимость сырья'!G:G)*(I159+J159)</f>
        <v>100</v>
      </c>
      <c r="M159" s="92">
        <f t="shared" si="18"/>
        <v>5</v>
      </c>
    </row>
    <row r="160" spans="1:13" ht="30" x14ac:dyDescent="0.2">
      <c r="A160" s="90" t="s">
        <v>190</v>
      </c>
      <c r="B160" s="91" t="s">
        <v>23</v>
      </c>
      <c r="C160" s="11" t="s">
        <v>22</v>
      </c>
      <c r="D160" s="12">
        <v>20</v>
      </c>
      <c r="E160" s="12">
        <v>0</v>
      </c>
      <c r="F160" s="12">
        <f t="shared" si="15"/>
        <v>1</v>
      </c>
      <c r="G160" s="92">
        <f>SUMIF('Стоимость сырья'!A:A,B160,'Стоимость сырья'!E:E)*(D160+E160)</f>
        <v>20</v>
      </c>
      <c r="H160" s="92">
        <f t="shared" si="16"/>
        <v>1</v>
      </c>
      <c r="I160" s="93">
        <v>20</v>
      </c>
      <c r="J160" s="93">
        <v>0</v>
      </c>
      <c r="K160" s="12">
        <f t="shared" si="17"/>
        <v>1</v>
      </c>
      <c r="L160" s="92">
        <f>SUMIF('Стоимость сырья'!A:A,B160,'Стоимость сырья'!G:G)*(I160+J160)</f>
        <v>20</v>
      </c>
      <c r="M160" s="92">
        <f t="shared" si="18"/>
        <v>1</v>
      </c>
    </row>
    <row r="161" spans="1:13" ht="30" x14ac:dyDescent="0.2">
      <c r="A161" s="90" t="s">
        <v>190</v>
      </c>
      <c r="B161" s="91" t="s">
        <v>24</v>
      </c>
      <c r="C161" s="11" t="s">
        <v>22</v>
      </c>
      <c r="D161" s="12">
        <v>20</v>
      </c>
      <c r="E161" s="12">
        <v>0</v>
      </c>
      <c r="F161" s="12">
        <f t="shared" si="15"/>
        <v>1</v>
      </c>
      <c r="G161" s="92">
        <f>SUMIF('Стоимость сырья'!A:A,B161,'Стоимость сырья'!E:E)*(D161+E161)</f>
        <v>20</v>
      </c>
      <c r="H161" s="92">
        <f t="shared" si="16"/>
        <v>1</v>
      </c>
      <c r="I161" s="93">
        <v>20</v>
      </c>
      <c r="J161" s="93">
        <v>0</v>
      </c>
      <c r="K161" s="12">
        <f t="shared" si="17"/>
        <v>1</v>
      </c>
      <c r="L161" s="92">
        <f>SUMIF('Стоимость сырья'!A:A,B161,'Стоимость сырья'!G:G)*(I161+J161)</f>
        <v>20</v>
      </c>
      <c r="M161" s="92">
        <f t="shared" si="18"/>
        <v>1</v>
      </c>
    </row>
    <row r="162" spans="1:13" ht="15" x14ac:dyDescent="0.2">
      <c r="A162" s="90" t="s">
        <v>191</v>
      </c>
      <c r="B162" s="91" t="s">
        <v>66</v>
      </c>
      <c r="C162" s="11" t="s">
        <v>19</v>
      </c>
      <c r="D162" s="12">
        <v>1</v>
      </c>
      <c r="E162" s="12">
        <f t="shared" ref="E162:E167" si="21">D162*0.05</f>
        <v>0.05</v>
      </c>
      <c r="F162" s="12">
        <f t="shared" si="15"/>
        <v>5.2500000000000005E-2</v>
      </c>
      <c r="G162" s="92">
        <f>SUMIF('Стоимость сырья'!A:A,B162,'Стоимость сырья'!E:E)*(D162+E162)</f>
        <v>393.75</v>
      </c>
      <c r="H162" s="92">
        <f t="shared" si="16"/>
        <v>19.6875</v>
      </c>
      <c r="I162" s="93">
        <v>1</v>
      </c>
      <c r="J162" s="93">
        <f t="shared" ref="J162:J167" si="22">I162*0.05</f>
        <v>0.05</v>
      </c>
      <c r="K162" s="12">
        <f t="shared" si="17"/>
        <v>5.2500000000000005E-2</v>
      </c>
      <c r="L162" s="92">
        <f>SUMIF('Стоимость сырья'!A:A,B162,'Стоимость сырья'!G:G)*(I162+J162)</f>
        <v>424.935</v>
      </c>
      <c r="M162" s="92">
        <f t="shared" si="18"/>
        <v>21.246749999999999</v>
      </c>
    </row>
    <row r="163" spans="1:13" ht="15" x14ac:dyDescent="0.2">
      <c r="A163" s="90" t="s">
        <v>191</v>
      </c>
      <c r="B163" s="91" t="s">
        <v>82</v>
      </c>
      <c r="C163" s="11" t="s">
        <v>19</v>
      </c>
      <c r="D163" s="12">
        <v>0.02</v>
      </c>
      <c r="E163" s="12">
        <f t="shared" si="21"/>
        <v>1E-3</v>
      </c>
      <c r="F163" s="12">
        <f t="shared" si="15"/>
        <v>1.0500000000000002E-3</v>
      </c>
      <c r="G163" s="92">
        <f>SUMIF('Стоимость сырья'!A:A,B163,'Стоимость сырья'!E:E)*(D163+E163)</f>
        <v>8.652000000000001</v>
      </c>
      <c r="H163" s="92">
        <f t="shared" si="16"/>
        <v>0.43260000000000004</v>
      </c>
      <c r="I163" s="93">
        <v>0.02</v>
      </c>
      <c r="J163" s="93">
        <f t="shared" si="22"/>
        <v>1E-3</v>
      </c>
      <c r="K163" s="12">
        <f t="shared" si="17"/>
        <v>1.0500000000000002E-3</v>
      </c>
      <c r="L163" s="92">
        <f>SUMIF('Стоимость сырья'!A:A,B163,'Стоимость сырья'!G:G)*(I163+J163)</f>
        <v>8.82</v>
      </c>
      <c r="M163" s="92">
        <f t="shared" si="18"/>
        <v>0.441</v>
      </c>
    </row>
    <row r="164" spans="1:13" ht="15" x14ac:dyDescent="0.2">
      <c r="A164" s="90" t="s">
        <v>191</v>
      </c>
      <c r="B164" s="91" t="s">
        <v>79</v>
      </c>
      <c r="C164" s="11" t="s">
        <v>19</v>
      </c>
      <c r="D164" s="12">
        <v>0.03</v>
      </c>
      <c r="E164" s="12">
        <f t="shared" si="21"/>
        <v>1.5E-3</v>
      </c>
      <c r="F164" s="12">
        <f t="shared" si="15"/>
        <v>1.575E-3</v>
      </c>
      <c r="G164" s="92">
        <f>SUMIF('Стоимость сырья'!A:A,B164,'Стоимость сырья'!E:E)*(D164+E164)</f>
        <v>22.837499999999999</v>
      </c>
      <c r="H164" s="92">
        <f t="shared" si="16"/>
        <v>1.141875</v>
      </c>
      <c r="I164" s="93">
        <v>0.03</v>
      </c>
      <c r="J164" s="93">
        <f t="shared" si="22"/>
        <v>1.5E-3</v>
      </c>
      <c r="K164" s="12">
        <f t="shared" si="17"/>
        <v>1.575E-3</v>
      </c>
      <c r="L164" s="92">
        <f>SUMIF('Стоимость сырья'!A:A,B164,'Стоимость сырья'!G:G)*(I164+J164)</f>
        <v>22.837499999999999</v>
      </c>
      <c r="M164" s="92">
        <f t="shared" si="18"/>
        <v>1.141875</v>
      </c>
    </row>
    <row r="165" spans="1:13" ht="15" x14ac:dyDescent="0.2">
      <c r="A165" s="90" t="s">
        <v>191</v>
      </c>
      <c r="B165" s="91" t="s">
        <v>39</v>
      </c>
      <c r="C165" s="11" t="s">
        <v>19</v>
      </c>
      <c r="D165" s="12">
        <v>8.0000000000000002E-3</v>
      </c>
      <c r="E165" s="12">
        <f t="shared" si="21"/>
        <v>4.0000000000000002E-4</v>
      </c>
      <c r="F165" s="12">
        <f t="shared" si="15"/>
        <v>4.1999999999999996E-4</v>
      </c>
      <c r="G165" s="92">
        <f>SUMIF('Стоимость сырья'!A:A,B165,'Стоимость сырья'!E:E)*(D165+E165)</f>
        <v>11.173679999999999</v>
      </c>
      <c r="H165" s="92">
        <f t="shared" si="16"/>
        <v>0.55868399999999996</v>
      </c>
      <c r="I165" s="93">
        <v>0.01</v>
      </c>
      <c r="J165" s="93">
        <f t="shared" si="22"/>
        <v>5.0000000000000001E-4</v>
      </c>
      <c r="K165" s="12">
        <f t="shared" si="17"/>
        <v>5.2500000000000008E-4</v>
      </c>
      <c r="L165" s="92">
        <f>SUMIF('Стоимость сырья'!A:A,B165,'Стоимость сырья'!G:G)*(I165+J165)</f>
        <v>14.28903</v>
      </c>
      <c r="M165" s="92">
        <f t="shared" si="18"/>
        <v>0.71445150000000002</v>
      </c>
    </row>
    <row r="166" spans="1:13" ht="30" x14ac:dyDescent="0.2">
      <c r="A166" s="90" t="s">
        <v>191</v>
      </c>
      <c r="B166" s="91" t="s">
        <v>40</v>
      </c>
      <c r="C166" s="11" t="s">
        <v>19</v>
      </c>
      <c r="D166" s="12">
        <v>5.0000000000000001E-3</v>
      </c>
      <c r="E166" s="12">
        <f t="shared" si="21"/>
        <v>2.5000000000000001E-4</v>
      </c>
      <c r="F166" s="12">
        <f t="shared" si="15"/>
        <v>2.6250000000000004E-4</v>
      </c>
      <c r="G166" s="92">
        <f>SUMIF('Стоимость сырья'!A:A,B166,'Стоимость сырья'!E:E)*(D166+E166)</f>
        <v>6.6307500000000008</v>
      </c>
      <c r="H166" s="92">
        <f t="shared" si="16"/>
        <v>0.33153750000000004</v>
      </c>
      <c r="I166" s="93">
        <v>5.0000000000000001E-3</v>
      </c>
      <c r="J166" s="93">
        <f t="shared" si="22"/>
        <v>2.5000000000000001E-4</v>
      </c>
      <c r="K166" s="12">
        <f t="shared" si="17"/>
        <v>2.6250000000000004E-4</v>
      </c>
      <c r="L166" s="92">
        <f>SUMIF('Стоимость сырья'!A:A,B166,'Стоимость сырья'!G:G)*(I166+J166)</f>
        <v>6.7744162500000007</v>
      </c>
      <c r="M166" s="92">
        <f t="shared" si="18"/>
        <v>0.33872081250000002</v>
      </c>
    </row>
    <row r="167" spans="1:13" ht="15" x14ac:dyDescent="0.2">
      <c r="A167" s="90" t="s">
        <v>191</v>
      </c>
      <c r="B167" s="91" t="s">
        <v>41</v>
      </c>
      <c r="C167" s="11" t="s">
        <v>19</v>
      </c>
      <c r="D167" s="12">
        <v>0.15</v>
      </c>
      <c r="E167" s="12">
        <f t="shared" si="21"/>
        <v>7.4999999999999997E-3</v>
      </c>
      <c r="F167" s="12">
        <f t="shared" si="15"/>
        <v>7.8750000000000001E-3</v>
      </c>
      <c r="G167" s="92">
        <f>SUMIF('Стоимость сырья'!A:A,B167,'Стоимость сырья'!E:E)*(D167+E167)</f>
        <v>86.467500000000001</v>
      </c>
      <c r="H167" s="92">
        <f t="shared" si="16"/>
        <v>4.3233750000000004</v>
      </c>
      <c r="I167" s="93">
        <v>0.15</v>
      </c>
      <c r="J167" s="93">
        <f t="shared" si="22"/>
        <v>7.4999999999999997E-3</v>
      </c>
      <c r="K167" s="12">
        <f t="shared" si="17"/>
        <v>7.8750000000000001E-3</v>
      </c>
      <c r="L167" s="92">
        <f>SUMIF('Стоимость сырья'!A:A,B167,'Стоимость сырья'!G:G)*(I167+J167)</f>
        <v>87.85822499999999</v>
      </c>
      <c r="M167" s="92">
        <f t="shared" si="18"/>
        <v>4.3929112499999992</v>
      </c>
    </row>
    <row r="168" spans="1:13" ht="15" x14ac:dyDescent="0.2">
      <c r="A168" s="90" t="s">
        <v>191</v>
      </c>
      <c r="B168" s="91" t="s">
        <v>59</v>
      </c>
      <c r="C168" s="11" t="s">
        <v>22</v>
      </c>
      <c r="D168" s="12">
        <f>25*20</f>
        <v>500</v>
      </c>
      <c r="E168" s="12">
        <v>0</v>
      </c>
      <c r="F168" s="12">
        <f t="shared" si="15"/>
        <v>25</v>
      </c>
      <c r="G168" s="92">
        <f>SUMIF('Стоимость сырья'!A:A,B168,'Стоимость сырья'!E:E)*(D168+E168)</f>
        <v>500</v>
      </c>
      <c r="H168" s="92">
        <f t="shared" si="16"/>
        <v>25</v>
      </c>
      <c r="I168" s="93">
        <f>25*20</f>
        <v>500</v>
      </c>
      <c r="J168" s="93">
        <v>0</v>
      </c>
      <c r="K168" s="12">
        <f t="shared" si="17"/>
        <v>25</v>
      </c>
      <c r="L168" s="92">
        <f>SUMIF('Стоимость сырья'!A:A,B168,'Стоимость сырья'!G:G)*(I168+J168)</f>
        <v>500</v>
      </c>
      <c r="M168" s="92">
        <f t="shared" si="18"/>
        <v>25</v>
      </c>
    </row>
    <row r="169" spans="1:13" ht="15" x14ac:dyDescent="0.2">
      <c r="A169" s="90" t="s">
        <v>191</v>
      </c>
      <c r="B169" s="91" t="s">
        <v>43</v>
      </c>
      <c r="C169" s="11" t="s">
        <v>22</v>
      </c>
      <c r="D169" s="12">
        <f>25*20</f>
        <v>500</v>
      </c>
      <c r="E169" s="12">
        <v>0</v>
      </c>
      <c r="F169" s="12">
        <f t="shared" si="15"/>
        <v>25</v>
      </c>
      <c r="G169" s="92">
        <f>SUMIF('Стоимость сырья'!A:A,B169,'Стоимость сырья'!E:E)*(D169+E169)</f>
        <v>600</v>
      </c>
      <c r="H169" s="92">
        <f t="shared" si="16"/>
        <v>30</v>
      </c>
      <c r="I169" s="93">
        <f>25*20</f>
        <v>500</v>
      </c>
      <c r="J169" s="93">
        <v>0</v>
      </c>
      <c r="K169" s="12">
        <f t="shared" si="17"/>
        <v>25</v>
      </c>
      <c r="L169" s="92">
        <f>SUMIF('Стоимость сырья'!A:A,B169,'Стоимость сырья'!G:G)*(I169+J169)</f>
        <v>613</v>
      </c>
      <c r="M169" s="92">
        <f t="shared" si="18"/>
        <v>30.65</v>
      </c>
    </row>
    <row r="170" spans="1:13" ht="30" x14ac:dyDescent="0.2">
      <c r="A170" s="90" t="s">
        <v>191</v>
      </c>
      <c r="B170" s="91" t="s">
        <v>60</v>
      </c>
      <c r="C170" s="11" t="s">
        <v>22</v>
      </c>
      <c r="D170" s="12">
        <v>20</v>
      </c>
      <c r="E170" s="12">
        <v>0</v>
      </c>
      <c r="F170" s="12">
        <f t="shared" si="15"/>
        <v>1</v>
      </c>
      <c r="G170" s="92">
        <f>SUMIF('Стоимость сырья'!A:A,B170,'Стоимость сырья'!E:E)*(D170+E170)</f>
        <v>100</v>
      </c>
      <c r="H170" s="92">
        <f t="shared" si="16"/>
        <v>5</v>
      </c>
      <c r="I170" s="93">
        <v>20</v>
      </c>
      <c r="J170" s="93">
        <v>0</v>
      </c>
      <c r="K170" s="12">
        <f t="shared" si="17"/>
        <v>1</v>
      </c>
      <c r="L170" s="92">
        <f>SUMIF('Стоимость сырья'!A:A,B170,'Стоимость сырья'!G:G)*(I170+J170)</f>
        <v>100</v>
      </c>
      <c r="M170" s="92">
        <f t="shared" si="18"/>
        <v>5</v>
      </c>
    </row>
    <row r="171" spans="1:13" ht="30" x14ac:dyDescent="0.2">
      <c r="A171" s="90" t="s">
        <v>191</v>
      </c>
      <c r="B171" s="91" t="s">
        <v>23</v>
      </c>
      <c r="C171" s="11" t="s">
        <v>22</v>
      </c>
      <c r="D171" s="12">
        <v>20</v>
      </c>
      <c r="E171" s="12">
        <v>0</v>
      </c>
      <c r="F171" s="12">
        <f t="shared" si="15"/>
        <v>1</v>
      </c>
      <c r="G171" s="92">
        <f>SUMIF('Стоимость сырья'!A:A,B171,'Стоимость сырья'!E:E)*(D171+E171)</f>
        <v>20</v>
      </c>
      <c r="H171" s="92">
        <f t="shared" si="16"/>
        <v>1</v>
      </c>
      <c r="I171" s="93">
        <v>20</v>
      </c>
      <c r="J171" s="93">
        <v>0</v>
      </c>
      <c r="K171" s="12">
        <f t="shared" si="17"/>
        <v>1</v>
      </c>
      <c r="L171" s="92">
        <f>SUMIF('Стоимость сырья'!A:A,B171,'Стоимость сырья'!G:G)*(I171+J171)</f>
        <v>20</v>
      </c>
      <c r="M171" s="92">
        <f t="shared" si="18"/>
        <v>1</v>
      </c>
    </row>
    <row r="172" spans="1:13" ht="30" x14ac:dyDescent="0.2">
      <c r="A172" s="90" t="s">
        <v>191</v>
      </c>
      <c r="B172" s="91" t="s">
        <v>24</v>
      </c>
      <c r="C172" s="11" t="s">
        <v>22</v>
      </c>
      <c r="D172" s="12">
        <v>20</v>
      </c>
      <c r="E172" s="12">
        <v>0</v>
      </c>
      <c r="F172" s="12">
        <f t="shared" si="15"/>
        <v>1</v>
      </c>
      <c r="G172" s="92">
        <f>SUMIF('Стоимость сырья'!A:A,B172,'Стоимость сырья'!E:E)*(D172+E172)</f>
        <v>20</v>
      </c>
      <c r="H172" s="92">
        <f t="shared" si="16"/>
        <v>1</v>
      </c>
      <c r="I172" s="93">
        <v>20</v>
      </c>
      <c r="J172" s="93">
        <v>0</v>
      </c>
      <c r="K172" s="12">
        <f t="shared" si="17"/>
        <v>1</v>
      </c>
      <c r="L172" s="92">
        <f>SUMIF('Стоимость сырья'!A:A,B172,'Стоимость сырья'!G:G)*(I172+J172)</f>
        <v>20</v>
      </c>
      <c r="M172" s="92">
        <f t="shared" si="18"/>
        <v>1</v>
      </c>
    </row>
    <row r="173" spans="1:13" s="1" customFormat="1" hidden="1" x14ac:dyDescent="0.2">
      <c r="A173" s="3" t="s">
        <v>15</v>
      </c>
      <c r="B173" s="3" t="s">
        <v>66</v>
      </c>
      <c r="C173" s="4" t="s">
        <v>19</v>
      </c>
      <c r="D173" s="3">
        <v>1</v>
      </c>
      <c r="E173" s="3">
        <f>D173*0.05</f>
        <v>0.05</v>
      </c>
      <c r="F173" s="3">
        <f t="shared" si="15"/>
        <v>5.2500000000000005E-2</v>
      </c>
      <c r="G173" s="5">
        <f>SUMIF('Стоимость сырья'!A:A,B173,'Стоимость сырья'!E:E)*(D173+E173)</f>
        <v>393.75</v>
      </c>
      <c r="H173" s="5">
        <f t="shared" si="16"/>
        <v>19.6875</v>
      </c>
      <c r="I173" s="3"/>
      <c r="J173" s="3"/>
      <c r="K173" s="3">
        <f t="shared" si="17"/>
        <v>0</v>
      </c>
      <c r="L173" s="5">
        <f>SUMIF('Стоимость сырья'!A:A,B173,'Стоимость сырья'!G:G)*(I173+J173)</f>
        <v>0</v>
      </c>
      <c r="M173" s="5">
        <f t="shared" si="18"/>
        <v>0</v>
      </c>
    </row>
    <row r="174" spans="1:13" s="1" customFormat="1" hidden="1" x14ac:dyDescent="0.2">
      <c r="A174" s="3" t="s">
        <v>15</v>
      </c>
      <c r="B174" s="3" t="s">
        <v>81</v>
      </c>
      <c r="C174" s="4" t="s">
        <v>19</v>
      </c>
      <c r="D174" s="3">
        <v>0.02</v>
      </c>
      <c r="E174" s="3">
        <f>D174*0.05</f>
        <v>1E-3</v>
      </c>
      <c r="F174" s="3">
        <f t="shared" si="15"/>
        <v>1.0500000000000002E-3</v>
      </c>
      <c r="G174" s="5">
        <f>SUMIF('Стоимость сырья'!A:A,B174,'Стоимость сырья'!E:E)*(D174+E174)</f>
        <v>16.8</v>
      </c>
      <c r="H174" s="5">
        <f t="shared" si="16"/>
        <v>0.84000000000000008</v>
      </c>
      <c r="I174" s="3"/>
      <c r="J174" s="3"/>
      <c r="K174" s="3">
        <f t="shared" si="17"/>
        <v>0</v>
      </c>
      <c r="L174" s="5">
        <f>SUMIF('Стоимость сырья'!A:A,B174,'Стоимость сырья'!G:G)*(I174+J174)</f>
        <v>0</v>
      </c>
      <c r="M174" s="5">
        <f t="shared" si="18"/>
        <v>0</v>
      </c>
    </row>
    <row r="175" spans="1:13" s="1" customFormat="1" hidden="1" x14ac:dyDescent="0.2">
      <c r="A175" s="3" t="s">
        <v>15</v>
      </c>
      <c r="B175" s="3" t="s">
        <v>39</v>
      </c>
      <c r="C175" s="4" t="s">
        <v>19</v>
      </c>
      <c r="D175" s="3">
        <v>8.0000000000000002E-3</v>
      </c>
      <c r="E175" s="3">
        <f>D175*0.05</f>
        <v>4.0000000000000002E-4</v>
      </c>
      <c r="F175" s="3">
        <f t="shared" si="15"/>
        <v>4.1999999999999996E-4</v>
      </c>
      <c r="G175" s="5">
        <f>SUMIF('Стоимость сырья'!A:A,B175,'Стоимость сырья'!E:E)*(D175+E175)</f>
        <v>11.173679999999999</v>
      </c>
      <c r="H175" s="5">
        <f t="shared" si="16"/>
        <v>0.55868399999999996</v>
      </c>
      <c r="I175" s="3"/>
      <c r="J175" s="3"/>
      <c r="K175" s="3">
        <f t="shared" si="17"/>
        <v>0</v>
      </c>
      <c r="L175" s="5">
        <f>SUMIF('Стоимость сырья'!A:A,B175,'Стоимость сырья'!G:G)*(I175+J175)</f>
        <v>0</v>
      </c>
      <c r="M175" s="5">
        <f t="shared" si="18"/>
        <v>0</v>
      </c>
    </row>
    <row r="176" spans="1:13" s="1" customFormat="1" hidden="1" x14ac:dyDescent="0.2">
      <c r="A176" s="3" t="s">
        <v>15</v>
      </c>
      <c r="B176" s="3" t="s">
        <v>40</v>
      </c>
      <c r="C176" s="4" t="s">
        <v>19</v>
      </c>
      <c r="D176" s="3">
        <v>5.0000000000000001E-3</v>
      </c>
      <c r="E176" s="3">
        <f>D176*0.05</f>
        <v>2.5000000000000001E-4</v>
      </c>
      <c r="F176" s="3">
        <f t="shared" si="15"/>
        <v>2.6250000000000004E-4</v>
      </c>
      <c r="G176" s="5">
        <f>SUMIF('Стоимость сырья'!A:A,B176,'Стоимость сырья'!E:E)*(D176+E176)</f>
        <v>6.6307500000000008</v>
      </c>
      <c r="H176" s="5">
        <f t="shared" si="16"/>
        <v>0.33153750000000004</v>
      </c>
      <c r="I176" s="3"/>
      <c r="J176" s="3"/>
      <c r="K176" s="3">
        <f t="shared" si="17"/>
        <v>0</v>
      </c>
      <c r="L176" s="5">
        <f>SUMIF('Стоимость сырья'!A:A,B176,'Стоимость сырья'!G:G)*(I176+J176)</f>
        <v>0</v>
      </c>
      <c r="M176" s="5">
        <f t="shared" si="18"/>
        <v>0</v>
      </c>
    </row>
    <row r="177" spans="1:13" s="1" customFormat="1" hidden="1" x14ac:dyDescent="0.2">
      <c r="A177" s="3" t="s">
        <v>15</v>
      </c>
      <c r="B177" s="3" t="s">
        <v>41</v>
      </c>
      <c r="C177" s="4" t="s">
        <v>19</v>
      </c>
      <c r="D177" s="3">
        <v>0.15</v>
      </c>
      <c r="E177" s="3">
        <f>D177*0.05</f>
        <v>7.4999999999999997E-3</v>
      </c>
      <c r="F177" s="3">
        <f t="shared" si="15"/>
        <v>7.8750000000000001E-3</v>
      </c>
      <c r="G177" s="5">
        <f>SUMIF('Стоимость сырья'!A:A,B177,'Стоимость сырья'!E:E)*(D177+E177)</f>
        <v>86.467500000000001</v>
      </c>
      <c r="H177" s="5">
        <f t="shared" si="16"/>
        <v>4.3233750000000004</v>
      </c>
      <c r="I177" s="3"/>
      <c r="J177" s="3"/>
      <c r="K177" s="3">
        <f t="shared" si="17"/>
        <v>0</v>
      </c>
      <c r="L177" s="5">
        <f>SUMIF('Стоимость сырья'!A:A,B177,'Стоимость сырья'!G:G)*(I177+J177)</f>
        <v>0</v>
      </c>
      <c r="M177" s="5">
        <f t="shared" si="18"/>
        <v>0</v>
      </c>
    </row>
    <row r="178" spans="1:13" s="1" customFormat="1" hidden="1" x14ac:dyDescent="0.2">
      <c r="A178" s="3" t="s">
        <v>15</v>
      </c>
      <c r="B178" s="3" t="s">
        <v>61</v>
      </c>
      <c r="C178" s="4" t="s">
        <v>22</v>
      </c>
      <c r="D178" s="3">
        <f>25*20</f>
        <v>500</v>
      </c>
      <c r="E178" s="3">
        <v>0</v>
      </c>
      <c r="F178" s="3">
        <f t="shared" si="15"/>
        <v>25</v>
      </c>
      <c r="G178" s="5">
        <f>SUMIF('Стоимость сырья'!A:A,B178,'Стоимость сырья'!E:E)*(D178+E178)</f>
        <v>500</v>
      </c>
      <c r="H178" s="5">
        <f t="shared" si="16"/>
        <v>25</v>
      </c>
      <c r="I178" s="3"/>
      <c r="J178" s="3"/>
      <c r="K178" s="3">
        <f t="shared" si="17"/>
        <v>0</v>
      </c>
      <c r="L178" s="5">
        <f>SUMIF('Стоимость сырья'!A:A,B178,'Стоимость сырья'!G:G)*(I178+J178)</f>
        <v>0</v>
      </c>
      <c r="M178" s="5">
        <f t="shared" si="18"/>
        <v>0</v>
      </c>
    </row>
    <row r="179" spans="1:13" s="1" customFormat="1" hidden="1" x14ac:dyDescent="0.2">
      <c r="A179" s="3" t="s">
        <v>15</v>
      </c>
      <c r="B179" s="3" t="s">
        <v>43</v>
      </c>
      <c r="C179" s="4" t="s">
        <v>22</v>
      </c>
      <c r="D179" s="3">
        <f>25*20</f>
        <v>500</v>
      </c>
      <c r="E179" s="3">
        <v>0</v>
      </c>
      <c r="F179" s="3">
        <f t="shared" si="15"/>
        <v>25</v>
      </c>
      <c r="G179" s="5">
        <f>SUMIF('Стоимость сырья'!A:A,B179,'Стоимость сырья'!E:E)*(D179+E179)</f>
        <v>600</v>
      </c>
      <c r="H179" s="5">
        <f t="shared" si="16"/>
        <v>30</v>
      </c>
      <c r="I179" s="3"/>
      <c r="J179" s="3"/>
      <c r="K179" s="3">
        <f t="shared" si="17"/>
        <v>0</v>
      </c>
      <c r="L179" s="5">
        <f>SUMIF('Стоимость сырья'!A:A,B179,'Стоимость сырья'!G:G)*(I179+J179)</f>
        <v>0</v>
      </c>
      <c r="M179" s="5">
        <f t="shared" si="18"/>
        <v>0</v>
      </c>
    </row>
    <row r="180" spans="1:13" s="1" customFormat="1" hidden="1" x14ac:dyDescent="0.2">
      <c r="A180" s="3" t="s">
        <v>15</v>
      </c>
      <c r="B180" s="3" t="s">
        <v>62</v>
      </c>
      <c r="C180" s="4" t="s">
        <v>22</v>
      </c>
      <c r="D180" s="3">
        <v>20</v>
      </c>
      <c r="E180" s="3">
        <v>0</v>
      </c>
      <c r="F180" s="3">
        <f t="shared" si="15"/>
        <v>1</v>
      </c>
      <c r="G180" s="5">
        <f>SUMIF('Стоимость сырья'!A:A,B180,'Стоимость сырья'!E:E)*(D180+E180)</f>
        <v>100</v>
      </c>
      <c r="H180" s="5">
        <f t="shared" si="16"/>
        <v>5</v>
      </c>
      <c r="I180" s="3"/>
      <c r="J180" s="3"/>
      <c r="K180" s="3">
        <f t="shared" si="17"/>
        <v>0</v>
      </c>
      <c r="L180" s="5">
        <f>SUMIF('Стоимость сырья'!A:A,B180,'Стоимость сырья'!G:G)*(I180+J180)</f>
        <v>0</v>
      </c>
      <c r="M180" s="5">
        <f t="shared" si="18"/>
        <v>0</v>
      </c>
    </row>
    <row r="181" spans="1:13" s="1" customFormat="1" hidden="1" x14ac:dyDescent="0.2">
      <c r="A181" s="3" t="s">
        <v>15</v>
      </c>
      <c r="B181" s="3" t="s">
        <v>23</v>
      </c>
      <c r="C181" s="4" t="s">
        <v>22</v>
      </c>
      <c r="D181" s="3">
        <v>20</v>
      </c>
      <c r="E181" s="3">
        <v>0</v>
      </c>
      <c r="F181" s="3">
        <f t="shared" si="15"/>
        <v>1</v>
      </c>
      <c r="G181" s="5">
        <f>SUMIF('Стоимость сырья'!A:A,B181,'Стоимость сырья'!E:E)*(D181+E181)</f>
        <v>20</v>
      </c>
      <c r="H181" s="5">
        <f t="shared" si="16"/>
        <v>1</v>
      </c>
      <c r="I181" s="3"/>
      <c r="J181" s="3"/>
      <c r="K181" s="3">
        <f t="shared" si="17"/>
        <v>0</v>
      </c>
      <c r="L181" s="5">
        <f>SUMIF('Стоимость сырья'!A:A,B181,'Стоимость сырья'!G:G)*(I181+J181)</f>
        <v>0</v>
      </c>
      <c r="M181" s="5">
        <f t="shared" si="18"/>
        <v>0</v>
      </c>
    </row>
    <row r="182" spans="1:13" s="1" customFormat="1" hidden="1" x14ac:dyDescent="0.2">
      <c r="A182" s="3" t="s">
        <v>15</v>
      </c>
      <c r="B182" s="3" t="s">
        <v>24</v>
      </c>
      <c r="C182" s="4" t="s">
        <v>22</v>
      </c>
      <c r="D182" s="3">
        <v>20</v>
      </c>
      <c r="E182" s="3">
        <v>0</v>
      </c>
      <c r="F182" s="3">
        <f t="shared" si="15"/>
        <v>1</v>
      </c>
      <c r="G182" s="5">
        <f>SUMIF('Стоимость сырья'!A:A,B182,'Стоимость сырья'!E:E)*(D182+E182)</f>
        <v>20</v>
      </c>
      <c r="H182" s="5">
        <f t="shared" si="16"/>
        <v>1</v>
      </c>
      <c r="I182" s="3"/>
      <c r="J182" s="3"/>
      <c r="K182" s="3">
        <f t="shared" si="17"/>
        <v>0</v>
      </c>
      <c r="L182" s="5">
        <f>SUMIF('Стоимость сырья'!A:A,B182,'Стоимость сырья'!G:G)*(I182+J182)</f>
        <v>0</v>
      </c>
      <c r="M182" s="5">
        <f t="shared" si="18"/>
        <v>0</v>
      </c>
    </row>
    <row r="184" spans="1:13" ht="15" x14ac:dyDescent="0.2">
      <c r="A184" s="95"/>
      <c r="B184" s="89" t="s">
        <v>181</v>
      </c>
    </row>
  </sheetData>
  <autoFilter ref="A3:H182" xr:uid="{00000000-0009-0000-0000-000003000000}">
    <filterColumn colId="0">
      <colorFilter dxfId="0"/>
    </filterColumn>
  </autoFilter>
  <mergeCells count="2">
    <mergeCell ref="D2:H2"/>
    <mergeCell ref="I2:M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59999389629810485"/>
  </sheetPr>
  <dimension ref="A1:N77"/>
  <sheetViews>
    <sheetView zoomScale="110" zoomScaleNormal="110" workbookViewId="0">
      <pane ySplit="5" topLeftCell="A6" activePane="bottomLeft" state="frozen"/>
      <selection pane="bottomLeft" activeCell="P46" sqref="P46"/>
    </sheetView>
  </sheetViews>
  <sheetFormatPr baseColWidth="10" defaultColWidth="9.1640625" defaultRowHeight="14" x14ac:dyDescent="0.2"/>
  <cols>
    <col min="1" max="1" width="44.5" style="15" customWidth="1"/>
    <col min="2" max="3" width="9.1640625" style="15" customWidth="1"/>
    <col min="4" max="7" width="12.5" style="114" customWidth="1"/>
    <col min="8" max="8" width="3.83203125" style="15" customWidth="1"/>
    <col min="9" max="9" width="1.83203125" style="15" customWidth="1"/>
    <col min="10" max="16384" width="9.1640625" style="15"/>
  </cols>
  <sheetData>
    <row r="1" spans="1:14" s="61" customFormat="1" ht="19" x14ac:dyDescent="0.2">
      <c r="A1" s="58" t="s">
        <v>97</v>
      </c>
      <c r="B1" s="59"/>
      <c r="C1" s="59"/>
      <c r="D1" s="60"/>
      <c r="E1" s="60"/>
      <c r="F1" s="60"/>
      <c r="G1" s="60"/>
      <c r="H1" s="60"/>
      <c r="I1" s="60"/>
      <c r="J1" s="96" t="s">
        <v>102</v>
      </c>
      <c r="K1" s="96" t="s">
        <v>103</v>
      </c>
      <c r="L1" s="96" t="s">
        <v>106</v>
      </c>
      <c r="M1" s="60"/>
      <c r="N1" s="60"/>
    </row>
    <row r="2" spans="1:14" s="61" customFormat="1" ht="15" x14ac:dyDescent="0.2">
      <c r="A2" s="62"/>
      <c r="B2" s="63"/>
      <c r="C2" s="63"/>
      <c r="D2" s="60"/>
      <c r="E2" s="60"/>
      <c r="F2" s="60"/>
      <c r="G2" s="60"/>
      <c r="H2" s="60"/>
      <c r="I2" s="60"/>
      <c r="J2" s="97" t="s">
        <v>63</v>
      </c>
      <c r="K2" s="97">
        <v>50</v>
      </c>
      <c r="L2" s="97">
        <v>60</v>
      </c>
      <c r="M2" s="60"/>
      <c r="N2" s="60"/>
    </row>
    <row r="3" spans="1:14" ht="19.5" customHeight="1" x14ac:dyDescent="0.2">
      <c r="A3" s="98" t="s">
        <v>16</v>
      </c>
      <c r="B3" s="98" t="s">
        <v>17</v>
      </c>
      <c r="C3" s="98" t="s">
        <v>101</v>
      </c>
      <c r="D3" s="99" t="s">
        <v>91</v>
      </c>
      <c r="E3" s="99"/>
      <c r="F3" s="99"/>
      <c r="G3" s="99"/>
      <c r="J3" s="97" t="s">
        <v>64</v>
      </c>
      <c r="K3" s="97">
        <v>53.96</v>
      </c>
      <c r="L3" s="97">
        <v>61.3</v>
      </c>
    </row>
    <row r="4" spans="1:14" ht="19.5" customHeight="1" x14ac:dyDescent="0.2">
      <c r="A4" s="98"/>
      <c r="B4" s="98"/>
      <c r="C4" s="98"/>
      <c r="D4" s="100" t="s">
        <v>63</v>
      </c>
      <c r="E4" s="101"/>
      <c r="F4" s="100" t="s">
        <v>64</v>
      </c>
      <c r="G4" s="101"/>
    </row>
    <row r="5" spans="1:14" ht="19.5" customHeight="1" x14ac:dyDescent="0.2">
      <c r="A5" s="98"/>
      <c r="B5" s="98"/>
      <c r="C5" s="98"/>
      <c r="D5" s="102" t="s">
        <v>104</v>
      </c>
      <c r="E5" s="102" t="s">
        <v>105</v>
      </c>
      <c r="F5" s="102" t="s">
        <v>104</v>
      </c>
      <c r="G5" s="102" t="s">
        <v>105</v>
      </c>
    </row>
    <row r="6" spans="1:14" s="107" customFormat="1" ht="14.25" customHeight="1" x14ac:dyDescent="0.2">
      <c r="A6" s="103" t="s">
        <v>77</v>
      </c>
      <c r="B6" s="104" t="s">
        <v>19</v>
      </c>
      <c r="C6" s="104" t="s">
        <v>107</v>
      </c>
      <c r="D6" s="105">
        <v>386</v>
      </c>
      <c r="E6" s="105">
        <f>D6</f>
        <v>386</v>
      </c>
      <c r="F6" s="105">
        <v>450</v>
      </c>
      <c r="G6" s="105">
        <f>F6</f>
        <v>450</v>
      </c>
      <c r="H6" s="106">
        <f>G6-D6</f>
        <v>64</v>
      </c>
    </row>
    <row r="7" spans="1:14" s="107" customFormat="1" ht="14.25" customHeight="1" x14ac:dyDescent="0.2">
      <c r="A7" s="103" t="s">
        <v>99</v>
      </c>
      <c r="B7" s="104" t="s">
        <v>19</v>
      </c>
      <c r="C7" s="104" t="s">
        <v>107</v>
      </c>
      <c r="D7" s="105">
        <v>891</v>
      </c>
      <c r="E7" s="105">
        <f t="shared" ref="E7:E70" si="0">D7</f>
        <v>891</v>
      </c>
      <c r="F7" s="105">
        <v>880</v>
      </c>
      <c r="G7" s="105">
        <f t="shared" ref="G7:G70" si="1">F7</f>
        <v>880</v>
      </c>
      <c r="H7" s="106">
        <f t="shared" ref="H7:H70" si="2">G7-D7</f>
        <v>-11</v>
      </c>
    </row>
    <row r="8" spans="1:14" s="107" customFormat="1" ht="14.25" customHeight="1" x14ac:dyDescent="0.2">
      <c r="A8" s="103" t="s">
        <v>81</v>
      </c>
      <c r="B8" s="104" t="s">
        <v>19</v>
      </c>
      <c r="C8" s="104" t="s">
        <v>107</v>
      </c>
      <c r="D8" s="105">
        <v>800</v>
      </c>
      <c r="E8" s="105">
        <f t="shared" si="0"/>
        <v>800</v>
      </c>
      <c r="F8" s="105">
        <v>850</v>
      </c>
      <c r="G8" s="105">
        <f t="shared" si="1"/>
        <v>850</v>
      </c>
      <c r="H8" s="106">
        <f t="shared" si="2"/>
        <v>50</v>
      </c>
    </row>
    <row r="9" spans="1:14" s="107" customFormat="1" ht="14.25" customHeight="1" x14ac:dyDescent="0.2">
      <c r="A9" s="103" t="s">
        <v>78</v>
      </c>
      <c r="B9" s="104" t="s">
        <v>19</v>
      </c>
      <c r="C9" s="104" t="s">
        <v>107</v>
      </c>
      <c r="D9" s="105">
        <v>850</v>
      </c>
      <c r="E9" s="105">
        <f t="shared" si="0"/>
        <v>850</v>
      </c>
      <c r="F9" s="105">
        <v>850</v>
      </c>
      <c r="G9" s="105">
        <f t="shared" si="1"/>
        <v>850</v>
      </c>
      <c r="H9" s="106">
        <f t="shared" si="2"/>
        <v>0</v>
      </c>
    </row>
    <row r="10" spans="1:14" s="107" customFormat="1" ht="14.25" customHeight="1" x14ac:dyDescent="0.2">
      <c r="A10" s="103" t="s">
        <v>79</v>
      </c>
      <c r="B10" s="104" t="s">
        <v>19</v>
      </c>
      <c r="C10" s="104" t="s">
        <v>107</v>
      </c>
      <c r="D10" s="105">
        <v>725</v>
      </c>
      <c r="E10" s="105">
        <f t="shared" si="0"/>
        <v>725</v>
      </c>
      <c r="F10" s="105">
        <v>725</v>
      </c>
      <c r="G10" s="105">
        <f t="shared" si="1"/>
        <v>725</v>
      </c>
      <c r="H10" s="106">
        <f t="shared" si="2"/>
        <v>0</v>
      </c>
    </row>
    <row r="11" spans="1:14" s="107" customFormat="1" ht="14.25" customHeight="1" x14ac:dyDescent="0.2">
      <c r="A11" s="103" t="s">
        <v>80</v>
      </c>
      <c r="B11" s="104" t="s">
        <v>19</v>
      </c>
      <c r="C11" s="104" t="s">
        <v>107</v>
      </c>
      <c r="D11" s="105">
        <v>663</v>
      </c>
      <c r="E11" s="105">
        <f t="shared" si="0"/>
        <v>663</v>
      </c>
      <c r="F11" s="105">
        <v>670</v>
      </c>
      <c r="G11" s="105">
        <f t="shared" si="1"/>
        <v>670</v>
      </c>
      <c r="H11" s="106">
        <f t="shared" si="2"/>
        <v>7</v>
      </c>
    </row>
    <row r="12" spans="1:14" s="107" customFormat="1" ht="14.25" customHeight="1" x14ac:dyDescent="0.2">
      <c r="A12" s="103" t="s">
        <v>70</v>
      </c>
      <c r="B12" s="104" t="s">
        <v>19</v>
      </c>
      <c r="C12" s="104" t="s">
        <v>107</v>
      </c>
      <c r="D12" s="105">
        <v>1219</v>
      </c>
      <c r="E12" s="105">
        <f t="shared" si="0"/>
        <v>1219</v>
      </c>
      <c r="F12" s="105">
        <v>1200</v>
      </c>
      <c r="G12" s="105">
        <f t="shared" si="1"/>
        <v>1200</v>
      </c>
      <c r="H12" s="106">
        <f t="shared" si="2"/>
        <v>-19</v>
      </c>
    </row>
    <row r="13" spans="1:14" s="107" customFormat="1" ht="14.25" customHeight="1" x14ac:dyDescent="0.2">
      <c r="A13" s="103" t="s">
        <v>71</v>
      </c>
      <c r="B13" s="104" t="s">
        <v>19</v>
      </c>
      <c r="C13" s="104" t="s">
        <v>107</v>
      </c>
      <c r="D13" s="105">
        <v>263</v>
      </c>
      <c r="E13" s="105">
        <f t="shared" si="0"/>
        <v>263</v>
      </c>
      <c r="F13" s="105">
        <v>300</v>
      </c>
      <c r="G13" s="105">
        <f t="shared" si="1"/>
        <v>300</v>
      </c>
      <c r="H13" s="106">
        <f t="shared" si="2"/>
        <v>37</v>
      </c>
    </row>
    <row r="14" spans="1:14" s="107" customFormat="1" ht="14.25" customHeight="1" x14ac:dyDescent="0.2">
      <c r="A14" s="103" t="s">
        <v>72</v>
      </c>
      <c r="B14" s="104" t="s">
        <v>19</v>
      </c>
      <c r="C14" s="104" t="s">
        <v>107</v>
      </c>
      <c r="D14" s="105">
        <v>850</v>
      </c>
      <c r="E14" s="105">
        <f t="shared" si="0"/>
        <v>850</v>
      </c>
      <c r="F14" s="105">
        <v>850</v>
      </c>
      <c r="G14" s="105">
        <f t="shared" si="1"/>
        <v>850</v>
      </c>
      <c r="H14" s="106">
        <f t="shared" si="2"/>
        <v>0</v>
      </c>
    </row>
    <row r="15" spans="1:14" s="107" customFormat="1" ht="14.25" customHeight="1" x14ac:dyDescent="0.2">
      <c r="A15" s="103" t="s">
        <v>82</v>
      </c>
      <c r="B15" s="104" t="s">
        <v>19</v>
      </c>
      <c r="C15" s="104" t="s">
        <v>107</v>
      </c>
      <c r="D15" s="105">
        <v>412</v>
      </c>
      <c r="E15" s="105">
        <f t="shared" si="0"/>
        <v>412</v>
      </c>
      <c r="F15" s="105">
        <v>420</v>
      </c>
      <c r="G15" s="105">
        <f t="shared" si="1"/>
        <v>420</v>
      </c>
      <c r="H15" s="106">
        <f t="shared" si="2"/>
        <v>8</v>
      </c>
    </row>
    <row r="16" spans="1:14" s="107" customFormat="1" ht="14.25" customHeight="1" x14ac:dyDescent="0.2">
      <c r="A16" s="103" t="s">
        <v>84</v>
      </c>
      <c r="B16" s="104" t="s">
        <v>19</v>
      </c>
      <c r="C16" s="104" t="s">
        <v>107</v>
      </c>
      <c r="D16" s="105">
        <v>257</v>
      </c>
      <c r="E16" s="105">
        <f t="shared" si="0"/>
        <v>257</v>
      </c>
      <c r="F16" s="105">
        <v>260</v>
      </c>
      <c r="G16" s="105">
        <f t="shared" si="1"/>
        <v>260</v>
      </c>
      <c r="H16" s="106">
        <f t="shared" si="2"/>
        <v>3</v>
      </c>
    </row>
    <row r="17" spans="1:8" s="107" customFormat="1" ht="14.25" customHeight="1" x14ac:dyDescent="0.2">
      <c r="A17" s="103" t="s">
        <v>26</v>
      </c>
      <c r="B17" s="104" t="s">
        <v>19</v>
      </c>
      <c r="C17" s="104" t="s">
        <v>107</v>
      </c>
      <c r="D17" s="105">
        <v>1250</v>
      </c>
      <c r="E17" s="105">
        <f t="shared" si="0"/>
        <v>1250</v>
      </c>
      <c r="F17" s="105">
        <v>1250</v>
      </c>
      <c r="G17" s="105">
        <f t="shared" si="1"/>
        <v>1250</v>
      </c>
      <c r="H17" s="106">
        <f t="shared" si="2"/>
        <v>0</v>
      </c>
    </row>
    <row r="18" spans="1:8" s="107" customFormat="1" ht="14.25" customHeight="1" x14ac:dyDescent="0.2">
      <c r="A18" s="103" t="s">
        <v>73</v>
      </c>
      <c r="B18" s="104" t="s">
        <v>19</v>
      </c>
      <c r="C18" s="104" t="s">
        <v>107</v>
      </c>
      <c r="D18" s="105">
        <v>550</v>
      </c>
      <c r="E18" s="105">
        <f t="shared" si="0"/>
        <v>550</v>
      </c>
      <c r="F18" s="105">
        <v>520</v>
      </c>
      <c r="G18" s="105">
        <f t="shared" si="1"/>
        <v>520</v>
      </c>
      <c r="H18" s="106">
        <f t="shared" si="2"/>
        <v>-30</v>
      </c>
    </row>
    <row r="19" spans="1:8" s="107" customFormat="1" ht="14.25" customHeight="1" x14ac:dyDescent="0.2">
      <c r="A19" s="103" t="s">
        <v>92</v>
      </c>
      <c r="B19" s="104" t="s">
        <v>19</v>
      </c>
      <c r="C19" s="104" t="s">
        <v>107</v>
      </c>
      <c r="D19" s="105">
        <v>1775</v>
      </c>
      <c r="E19" s="105">
        <f t="shared" si="0"/>
        <v>1775</v>
      </c>
      <c r="F19" s="105">
        <v>1780</v>
      </c>
      <c r="G19" s="105">
        <f t="shared" si="1"/>
        <v>1780</v>
      </c>
      <c r="H19" s="106">
        <f t="shared" si="2"/>
        <v>5</v>
      </c>
    </row>
    <row r="20" spans="1:8" s="107" customFormat="1" ht="14.25" customHeight="1" x14ac:dyDescent="0.2">
      <c r="A20" s="103" t="s">
        <v>86</v>
      </c>
      <c r="B20" s="104" t="s">
        <v>19</v>
      </c>
      <c r="C20" s="104" t="s">
        <v>107</v>
      </c>
      <c r="D20" s="105">
        <v>1569</v>
      </c>
      <c r="E20" s="105">
        <f t="shared" si="0"/>
        <v>1569</v>
      </c>
      <c r="F20" s="105">
        <v>1565</v>
      </c>
      <c r="G20" s="105">
        <f t="shared" si="1"/>
        <v>1565</v>
      </c>
      <c r="H20" s="106">
        <f t="shared" si="2"/>
        <v>-4</v>
      </c>
    </row>
    <row r="21" spans="1:8" s="107" customFormat="1" ht="14.25" customHeight="1" x14ac:dyDescent="0.2">
      <c r="A21" s="103" t="s">
        <v>94</v>
      </c>
      <c r="B21" s="104" t="s">
        <v>19</v>
      </c>
      <c r="C21" s="104" t="s">
        <v>107</v>
      </c>
      <c r="D21" s="105">
        <v>838</v>
      </c>
      <c r="E21" s="105">
        <f t="shared" si="0"/>
        <v>838</v>
      </c>
      <c r="F21" s="105">
        <v>840</v>
      </c>
      <c r="G21" s="105">
        <f t="shared" si="1"/>
        <v>840</v>
      </c>
      <c r="H21" s="106">
        <f t="shared" si="2"/>
        <v>2</v>
      </c>
    </row>
    <row r="22" spans="1:8" s="107" customFormat="1" ht="14.25" customHeight="1" x14ac:dyDescent="0.2">
      <c r="A22" s="103" t="s">
        <v>93</v>
      </c>
      <c r="B22" s="104" t="s">
        <v>19</v>
      </c>
      <c r="C22" s="104" t="s">
        <v>107</v>
      </c>
      <c r="D22" s="105">
        <v>360</v>
      </c>
      <c r="E22" s="105">
        <f t="shared" si="0"/>
        <v>360</v>
      </c>
      <c r="F22" s="105">
        <v>368</v>
      </c>
      <c r="G22" s="105">
        <f t="shared" si="1"/>
        <v>368</v>
      </c>
      <c r="H22" s="106">
        <f t="shared" si="2"/>
        <v>8</v>
      </c>
    </row>
    <row r="23" spans="1:8" s="107" customFormat="1" ht="14.25" customHeight="1" x14ac:dyDescent="0.2">
      <c r="A23" s="103" t="s">
        <v>98</v>
      </c>
      <c r="B23" s="104" t="s">
        <v>19</v>
      </c>
      <c r="C23" s="104" t="s">
        <v>107</v>
      </c>
      <c r="D23" s="105">
        <v>850</v>
      </c>
      <c r="E23" s="105">
        <f t="shared" si="0"/>
        <v>850</v>
      </c>
      <c r="F23" s="105">
        <v>840</v>
      </c>
      <c r="G23" s="105">
        <f t="shared" si="1"/>
        <v>840</v>
      </c>
      <c r="H23" s="106">
        <f t="shared" si="2"/>
        <v>-10</v>
      </c>
    </row>
    <row r="24" spans="1:8" s="107" customFormat="1" ht="14.25" customHeight="1" x14ac:dyDescent="0.2">
      <c r="A24" s="103" t="s">
        <v>36</v>
      </c>
      <c r="B24" s="104" t="s">
        <v>19</v>
      </c>
      <c r="C24" s="104" t="s">
        <v>107</v>
      </c>
      <c r="D24" s="105">
        <v>313</v>
      </c>
      <c r="E24" s="105">
        <f t="shared" si="0"/>
        <v>313</v>
      </c>
      <c r="F24" s="105">
        <v>315</v>
      </c>
      <c r="G24" s="105">
        <f t="shared" si="1"/>
        <v>315</v>
      </c>
      <c r="H24" s="106">
        <f t="shared" si="2"/>
        <v>2</v>
      </c>
    </row>
    <row r="25" spans="1:8" s="107" customFormat="1" ht="14.25" customHeight="1" x14ac:dyDescent="0.2">
      <c r="A25" s="103" t="s">
        <v>76</v>
      </c>
      <c r="B25" s="104" t="s">
        <v>19</v>
      </c>
      <c r="C25" s="104" t="s">
        <v>107</v>
      </c>
      <c r="D25" s="105">
        <v>390</v>
      </c>
      <c r="E25" s="105">
        <f t="shared" si="0"/>
        <v>390</v>
      </c>
      <c r="F25" s="105">
        <v>390</v>
      </c>
      <c r="G25" s="105">
        <f t="shared" si="1"/>
        <v>390</v>
      </c>
      <c r="H25" s="106">
        <f t="shared" si="2"/>
        <v>0</v>
      </c>
    </row>
    <row r="26" spans="1:8" s="107" customFormat="1" ht="14.25" customHeight="1" x14ac:dyDescent="0.2">
      <c r="A26" s="103" t="s">
        <v>90</v>
      </c>
      <c r="B26" s="104" t="s">
        <v>19</v>
      </c>
      <c r="C26" s="104" t="s">
        <v>107</v>
      </c>
      <c r="D26" s="105">
        <v>413</v>
      </c>
      <c r="E26" s="105">
        <f t="shared" si="0"/>
        <v>413</v>
      </c>
      <c r="F26" s="105">
        <v>420</v>
      </c>
      <c r="G26" s="105">
        <f t="shared" si="1"/>
        <v>420</v>
      </c>
      <c r="H26" s="106">
        <f t="shared" si="2"/>
        <v>7</v>
      </c>
    </row>
    <row r="27" spans="1:8" s="107" customFormat="1" ht="14.25" customHeight="1" x14ac:dyDescent="0.2">
      <c r="A27" s="103" t="s">
        <v>83</v>
      </c>
      <c r="B27" s="104" t="s">
        <v>19</v>
      </c>
      <c r="C27" s="104" t="s">
        <v>107</v>
      </c>
      <c r="D27" s="105">
        <v>2305</v>
      </c>
      <c r="E27" s="105">
        <f t="shared" si="0"/>
        <v>2305</v>
      </c>
      <c r="F27" s="105">
        <v>2300</v>
      </c>
      <c r="G27" s="105">
        <f t="shared" si="1"/>
        <v>2300</v>
      </c>
      <c r="H27" s="106">
        <f t="shared" si="2"/>
        <v>-5</v>
      </c>
    </row>
    <row r="28" spans="1:8" s="107" customFormat="1" ht="14.25" customHeight="1" x14ac:dyDescent="0.2">
      <c r="A28" s="103" t="s">
        <v>85</v>
      </c>
      <c r="B28" s="104" t="s">
        <v>19</v>
      </c>
      <c r="C28" s="104" t="s">
        <v>107</v>
      </c>
      <c r="D28" s="105">
        <v>2363</v>
      </c>
      <c r="E28" s="105">
        <f t="shared" si="0"/>
        <v>2363</v>
      </c>
      <c r="F28" s="105">
        <v>2360</v>
      </c>
      <c r="G28" s="105">
        <f t="shared" si="1"/>
        <v>2360</v>
      </c>
      <c r="H28" s="106">
        <f t="shared" si="2"/>
        <v>-3</v>
      </c>
    </row>
    <row r="29" spans="1:8" s="107" customFormat="1" ht="14.25" customHeight="1" x14ac:dyDescent="0.2">
      <c r="A29" s="103" t="s">
        <v>87</v>
      </c>
      <c r="B29" s="104" t="s">
        <v>19</v>
      </c>
      <c r="C29" s="104" t="s">
        <v>107</v>
      </c>
      <c r="D29" s="105">
        <v>1918</v>
      </c>
      <c r="E29" s="105">
        <f t="shared" si="0"/>
        <v>1918</v>
      </c>
      <c r="F29" s="105">
        <v>1920</v>
      </c>
      <c r="G29" s="105">
        <f t="shared" si="1"/>
        <v>1920</v>
      </c>
      <c r="H29" s="106">
        <f t="shared" si="2"/>
        <v>2</v>
      </c>
    </row>
    <row r="30" spans="1:8" s="107" customFormat="1" ht="14.25" customHeight="1" x14ac:dyDescent="0.2">
      <c r="A30" s="103" t="s">
        <v>88</v>
      </c>
      <c r="B30" s="104" t="s">
        <v>19</v>
      </c>
      <c r="C30" s="104" t="s">
        <v>107</v>
      </c>
      <c r="D30" s="105">
        <v>2250</v>
      </c>
      <c r="E30" s="105">
        <f t="shared" si="0"/>
        <v>2250</v>
      </c>
      <c r="F30" s="105">
        <v>2240</v>
      </c>
      <c r="G30" s="105">
        <f t="shared" si="1"/>
        <v>2240</v>
      </c>
      <c r="H30" s="106">
        <f t="shared" si="2"/>
        <v>-10</v>
      </c>
    </row>
    <row r="31" spans="1:8" s="107" customFormat="1" ht="14.25" customHeight="1" x14ac:dyDescent="0.2">
      <c r="A31" s="103" t="s">
        <v>89</v>
      </c>
      <c r="B31" s="104" t="s">
        <v>19</v>
      </c>
      <c r="C31" s="104" t="s">
        <v>107</v>
      </c>
      <c r="D31" s="105">
        <v>1500</v>
      </c>
      <c r="E31" s="105">
        <f t="shared" si="0"/>
        <v>1500</v>
      </c>
      <c r="F31" s="105">
        <v>1490</v>
      </c>
      <c r="G31" s="105">
        <f t="shared" si="1"/>
        <v>1490</v>
      </c>
      <c r="H31" s="106">
        <f t="shared" si="2"/>
        <v>-10</v>
      </c>
    </row>
    <row r="32" spans="1:8" s="107" customFormat="1" ht="14.25" customHeight="1" x14ac:dyDescent="0.2">
      <c r="A32" s="108" t="s">
        <v>69</v>
      </c>
      <c r="B32" s="109" t="s">
        <v>19</v>
      </c>
      <c r="C32" s="109" t="s">
        <v>103</v>
      </c>
      <c r="D32" s="110">
        <v>7.06</v>
      </c>
      <c r="E32" s="110">
        <f>D32*$K$2</f>
        <v>353</v>
      </c>
      <c r="F32" s="110">
        <v>7.06</v>
      </c>
      <c r="G32" s="110">
        <f>F32*$K$3</f>
        <v>380.95759999999996</v>
      </c>
      <c r="H32" s="106">
        <f t="shared" si="2"/>
        <v>373.89759999999995</v>
      </c>
    </row>
    <row r="33" spans="1:8" s="107" customFormat="1" ht="14.25" customHeight="1" x14ac:dyDescent="0.2">
      <c r="A33" s="108" t="s">
        <v>32</v>
      </c>
      <c r="B33" s="109" t="s">
        <v>19</v>
      </c>
      <c r="C33" s="109" t="s">
        <v>103</v>
      </c>
      <c r="D33" s="110">
        <v>15.9</v>
      </c>
      <c r="E33" s="110">
        <f t="shared" ref="E33:E39" si="3">D33*$K$2</f>
        <v>795</v>
      </c>
      <c r="F33" s="110">
        <v>15.9</v>
      </c>
      <c r="G33" s="110">
        <f t="shared" ref="G33:G39" si="4">F33*$K$3</f>
        <v>857.96400000000006</v>
      </c>
      <c r="H33" s="106">
        <f t="shared" si="2"/>
        <v>842.06400000000008</v>
      </c>
    </row>
    <row r="34" spans="1:8" s="107" customFormat="1" ht="14.25" customHeight="1" x14ac:dyDescent="0.2">
      <c r="A34" s="108" t="s">
        <v>95</v>
      </c>
      <c r="B34" s="109" t="s">
        <v>19</v>
      </c>
      <c r="C34" s="109" t="s">
        <v>103</v>
      </c>
      <c r="D34" s="110">
        <v>9.1199999999999992</v>
      </c>
      <c r="E34" s="110">
        <f t="shared" si="3"/>
        <v>455.99999999999994</v>
      </c>
      <c r="F34" s="110">
        <v>9.1</v>
      </c>
      <c r="G34" s="110">
        <f t="shared" si="4"/>
        <v>491.036</v>
      </c>
      <c r="H34" s="106">
        <f t="shared" si="2"/>
        <v>481.916</v>
      </c>
    </row>
    <row r="35" spans="1:8" s="107" customFormat="1" ht="14.25" customHeight="1" x14ac:dyDescent="0.2">
      <c r="A35" s="108" t="s">
        <v>67</v>
      </c>
      <c r="B35" s="109" t="s">
        <v>19</v>
      </c>
      <c r="C35" s="109" t="s">
        <v>103</v>
      </c>
      <c r="D35" s="110">
        <v>6.64</v>
      </c>
      <c r="E35" s="110">
        <f t="shared" si="3"/>
        <v>332</v>
      </c>
      <c r="F35" s="110">
        <v>6.5</v>
      </c>
      <c r="G35" s="110">
        <f t="shared" si="4"/>
        <v>350.74</v>
      </c>
      <c r="H35" s="106">
        <f t="shared" si="2"/>
        <v>344.1</v>
      </c>
    </row>
    <row r="36" spans="1:8" s="107" customFormat="1" ht="14.25" customHeight="1" x14ac:dyDescent="0.2">
      <c r="A36" s="108" t="s">
        <v>66</v>
      </c>
      <c r="B36" s="109" t="s">
        <v>19</v>
      </c>
      <c r="C36" s="109" t="s">
        <v>103</v>
      </c>
      <c r="D36" s="110">
        <v>7.5</v>
      </c>
      <c r="E36" s="110">
        <f t="shared" si="3"/>
        <v>375</v>
      </c>
      <c r="F36" s="110">
        <v>7.5</v>
      </c>
      <c r="G36" s="110">
        <f t="shared" si="4"/>
        <v>404.7</v>
      </c>
      <c r="H36" s="106">
        <f t="shared" si="2"/>
        <v>397.2</v>
      </c>
    </row>
    <row r="37" spans="1:8" s="107" customFormat="1" ht="14.25" customHeight="1" x14ac:dyDescent="0.2">
      <c r="A37" s="108" t="s">
        <v>65</v>
      </c>
      <c r="B37" s="109" t="s">
        <v>19</v>
      </c>
      <c r="C37" s="109" t="s">
        <v>103</v>
      </c>
      <c r="D37" s="110">
        <v>8.4</v>
      </c>
      <c r="E37" s="110">
        <f t="shared" si="3"/>
        <v>420</v>
      </c>
      <c r="F37" s="110">
        <v>8.4</v>
      </c>
      <c r="G37" s="110">
        <f t="shared" si="4"/>
        <v>453.26400000000001</v>
      </c>
      <c r="H37" s="106">
        <f t="shared" si="2"/>
        <v>444.86400000000003</v>
      </c>
    </row>
    <row r="38" spans="1:8" s="107" customFormat="1" ht="14.25" customHeight="1" x14ac:dyDescent="0.2">
      <c r="A38" s="108" t="s">
        <v>34</v>
      </c>
      <c r="B38" s="109" t="s">
        <v>19</v>
      </c>
      <c r="C38" s="109" t="s">
        <v>103</v>
      </c>
      <c r="D38" s="110">
        <v>6.94</v>
      </c>
      <c r="E38" s="110">
        <f t="shared" si="3"/>
        <v>347</v>
      </c>
      <c r="F38" s="110">
        <v>7.05</v>
      </c>
      <c r="G38" s="110">
        <f t="shared" si="4"/>
        <v>380.41800000000001</v>
      </c>
      <c r="H38" s="106">
        <f t="shared" si="2"/>
        <v>373.47800000000001</v>
      </c>
    </row>
    <row r="39" spans="1:8" s="107" customFormat="1" ht="14.25" customHeight="1" x14ac:dyDescent="0.2">
      <c r="A39" s="108" t="s">
        <v>68</v>
      </c>
      <c r="B39" s="109" t="s">
        <v>19</v>
      </c>
      <c r="C39" s="109" t="s">
        <v>103</v>
      </c>
      <c r="D39" s="110">
        <v>17.2</v>
      </c>
      <c r="E39" s="110">
        <f t="shared" si="3"/>
        <v>860</v>
      </c>
      <c r="F39" s="110">
        <v>17.3</v>
      </c>
      <c r="G39" s="110">
        <f t="shared" si="4"/>
        <v>933.50800000000004</v>
      </c>
      <c r="H39" s="106">
        <f t="shared" si="2"/>
        <v>916.30799999999999</v>
      </c>
    </row>
    <row r="40" spans="1:8" s="107" customFormat="1" ht="14.25" customHeight="1" x14ac:dyDescent="0.2">
      <c r="A40" s="111" t="s">
        <v>44</v>
      </c>
      <c r="B40" s="112" t="s">
        <v>22</v>
      </c>
      <c r="C40" s="112" t="s">
        <v>107</v>
      </c>
      <c r="D40" s="113">
        <v>5</v>
      </c>
      <c r="E40" s="113">
        <f t="shared" si="0"/>
        <v>5</v>
      </c>
      <c r="F40" s="113">
        <v>5</v>
      </c>
      <c r="G40" s="113">
        <f t="shared" si="1"/>
        <v>5</v>
      </c>
      <c r="H40" s="106">
        <f t="shared" si="2"/>
        <v>0</v>
      </c>
    </row>
    <row r="41" spans="1:8" s="107" customFormat="1" ht="14.25" customHeight="1" x14ac:dyDescent="0.2">
      <c r="A41" s="111" t="s">
        <v>46</v>
      </c>
      <c r="B41" s="112" t="s">
        <v>22</v>
      </c>
      <c r="C41" s="112" t="s">
        <v>107</v>
      </c>
      <c r="D41" s="113">
        <v>5</v>
      </c>
      <c r="E41" s="113">
        <f t="shared" si="0"/>
        <v>5</v>
      </c>
      <c r="F41" s="113">
        <v>5</v>
      </c>
      <c r="G41" s="113">
        <f t="shared" si="1"/>
        <v>5</v>
      </c>
      <c r="H41" s="106">
        <f t="shared" si="2"/>
        <v>0</v>
      </c>
    </row>
    <row r="42" spans="1:8" s="107" customFormat="1" ht="14.25" customHeight="1" x14ac:dyDescent="0.2">
      <c r="A42" s="111" t="s">
        <v>48</v>
      </c>
      <c r="B42" s="112" t="s">
        <v>22</v>
      </c>
      <c r="C42" s="112" t="s">
        <v>107</v>
      </c>
      <c r="D42" s="113">
        <v>5</v>
      </c>
      <c r="E42" s="113">
        <f t="shared" si="0"/>
        <v>5</v>
      </c>
      <c r="F42" s="113">
        <v>5</v>
      </c>
      <c r="G42" s="113">
        <f t="shared" si="1"/>
        <v>5</v>
      </c>
      <c r="H42" s="106">
        <f t="shared" si="2"/>
        <v>0</v>
      </c>
    </row>
    <row r="43" spans="1:8" s="107" customFormat="1" ht="14.25" customHeight="1" x14ac:dyDescent="0.2">
      <c r="A43" s="111" t="s">
        <v>50</v>
      </c>
      <c r="B43" s="112" t="s">
        <v>22</v>
      </c>
      <c r="C43" s="112" t="s">
        <v>107</v>
      </c>
      <c r="D43" s="113">
        <v>5</v>
      </c>
      <c r="E43" s="113">
        <f t="shared" si="0"/>
        <v>5</v>
      </c>
      <c r="F43" s="113">
        <v>5</v>
      </c>
      <c r="G43" s="113">
        <f t="shared" si="1"/>
        <v>5</v>
      </c>
      <c r="H43" s="106">
        <f t="shared" si="2"/>
        <v>0</v>
      </c>
    </row>
    <row r="44" spans="1:8" s="107" customFormat="1" ht="14.25" customHeight="1" x14ac:dyDescent="0.2">
      <c r="A44" s="111" t="s">
        <v>52</v>
      </c>
      <c r="B44" s="112" t="s">
        <v>22</v>
      </c>
      <c r="C44" s="112" t="s">
        <v>107</v>
      </c>
      <c r="D44" s="113">
        <v>5</v>
      </c>
      <c r="E44" s="113">
        <f t="shared" si="0"/>
        <v>5</v>
      </c>
      <c r="F44" s="113">
        <v>5</v>
      </c>
      <c r="G44" s="113">
        <f t="shared" si="1"/>
        <v>5</v>
      </c>
      <c r="H44" s="106">
        <f t="shared" si="2"/>
        <v>0</v>
      </c>
    </row>
    <row r="45" spans="1:8" s="107" customFormat="1" ht="14.25" customHeight="1" x14ac:dyDescent="0.2">
      <c r="A45" s="111" t="s">
        <v>54</v>
      </c>
      <c r="B45" s="112" t="s">
        <v>22</v>
      </c>
      <c r="C45" s="112" t="s">
        <v>107</v>
      </c>
      <c r="D45" s="113">
        <v>5</v>
      </c>
      <c r="E45" s="113">
        <f t="shared" si="0"/>
        <v>5</v>
      </c>
      <c r="F45" s="113">
        <v>5</v>
      </c>
      <c r="G45" s="113">
        <f t="shared" si="1"/>
        <v>5</v>
      </c>
      <c r="H45" s="106">
        <f t="shared" si="2"/>
        <v>0</v>
      </c>
    </row>
    <row r="46" spans="1:8" s="107" customFormat="1" ht="14.25" customHeight="1" x14ac:dyDescent="0.2">
      <c r="A46" s="111" t="s">
        <v>56</v>
      </c>
      <c r="B46" s="112" t="s">
        <v>22</v>
      </c>
      <c r="C46" s="112" t="s">
        <v>107</v>
      </c>
      <c r="D46" s="113">
        <v>5</v>
      </c>
      <c r="E46" s="113">
        <f t="shared" si="0"/>
        <v>5</v>
      </c>
      <c r="F46" s="113">
        <v>5</v>
      </c>
      <c r="G46" s="113">
        <f t="shared" si="1"/>
        <v>5</v>
      </c>
      <c r="H46" s="106">
        <f t="shared" si="2"/>
        <v>0</v>
      </c>
    </row>
    <row r="47" spans="1:8" s="107" customFormat="1" ht="14.25" customHeight="1" x14ac:dyDescent="0.2">
      <c r="A47" s="111" t="s">
        <v>58</v>
      </c>
      <c r="B47" s="112" t="s">
        <v>22</v>
      </c>
      <c r="C47" s="112" t="s">
        <v>107</v>
      </c>
      <c r="D47" s="113">
        <v>5</v>
      </c>
      <c r="E47" s="113">
        <f t="shared" si="0"/>
        <v>5</v>
      </c>
      <c r="F47" s="113">
        <v>5</v>
      </c>
      <c r="G47" s="113">
        <f t="shared" si="1"/>
        <v>5</v>
      </c>
      <c r="H47" s="106">
        <f t="shared" si="2"/>
        <v>0</v>
      </c>
    </row>
    <row r="48" spans="1:8" s="107" customFormat="1" ht="14.25" customHeight="1" x14ac:dyDescent="0.2">
      <c r="A48" s="111" t="s">
        <v>60</v>
      </c>
      <c r="B48" s="112" t="s">
        <v>22</v>
      </c>
      <c r="C48" s="112" t="s">
        <v>107</v>
      </c>
      <c r="D48" s="113">
        <v>5</v>
      </c>
      <c r="E48" s="113">
        <f t="shared" si="0"/>
        <v>5</v>
      </c>
      <c r="F48" s="113">
        <v>5</v>
      </c>
      <c r="G48" s="113">
        <f t="shared" si="1"/>
        <v>5</v>
      </c>
      <c r="H48" s="106">
        <f t="shared" si="2"/>
        <v>0</v>
      </c>
    </row>
    <row r="49" spans="1:8" s="107" customFormat="1" ht="14.25" customHeight="1" x14ac:dyDescent="0.2">
      <c r="A49" s="111" t="s">
        <v>62</v>
      </c>
      <c r="B49" s="112" t="s">
        <v>22</v>
      </c>
      <c r="C49" s="112" t="s">
        <v>107</v>
      </c>
      <c r="D49" s="113">
        <v>5</v>
      </c>
      <c r="E49" s="113">
        <f t="shared" si="0"/>
        <v>5</v>
      </c>
      <c r="F49" s="113">
        <v>5</v>
      </c>
      <c r="G49" s="113">
        <f t="shared" si="1"/>
        <v>5</v>
      </c>
      <c r="H49" s="106">
        <f t="shared" si="2"/>
        <v>0</v>
      </c>
    </row>
    <row r="50" spans="1:8" s="107" customFormat="1" ht="14.25" customHeight="1" x14ac:dyDescent="0.2">
      <c r="A50" s="111" t="s">
        <v>21</v>
      </c>
      <c r="B50" s="112" t="s">
        <v>22</v>
      </c>
      <c r="C50" s="112" t="s">
        <v>107</v>
      </c>
      <c r="D50" s="113">
        <v>4</v>
      </c>
      <c r="E50" s="113">
        <f t="shared" si="0"/>
        <v>4</v>
      </c>
      <c r="F50" s="113">
        <v>4</v>
      </c>
      <c r="G50" s="113">
        <f t="shared" si="1"/>
        <v>4</v>
      </c>
      <c r="H50" s="106">
        <f t="shared" si="2"/>
        <v>0</v>
      </c>
    </row>
    <row r="51" spans="1:8" s="107" customFormat="1" ht="14.25" customHeight="1" x14ac:dyDescent="0.2">
      <c r="A51" s="111" t="s">
        <v>25</v>
      </c>
      <c r="B51" s="112" t="s">
        <v>22</v>
      </c>
      <c r="C51" s="112" t="s">
        <v>107</v>
      </c>
      <c r="D51" s="113">
        <v>4</v>
      </c>
      <c r="E51" s="113">
        <f t="shared" si="0"/>
        <v>4</v>
      </c>
      <c r="F51" s="113">
        <v>4</v>
      </c>
      <c r="G51" s="113">
        <f t="shared" si="1"/>
        <v>4</v>
      </c>
      <c r="H51" s="106">
        <f t="shared" si="2"/>
        <v>0</v>
      </c>
    </row>
    <row r="52" spans="1:8" s="107" customFormat="1" ht="14.25" customHeight="1" x14ac:dyDescent="0.2">
      <c r="A52" s="111" t="s">
        <v>27</v>
      </c>
      <c r="B52" s="112" t="s">
        <v>22</v>
      </c>
      <c r="C52" s="112" t="s">
        <v>107</v>
      </c>
      <c r="D52" s="113">
        <v>4</v>
      </c>
      <c r="E52" s="113">
        <f t="shared" si="0"/>
        <v>4</v>
      </c>
      <c r="F52" s="113">
        <v>4</v>
      </c>
      <c r="G52" s="113">
        <f t="shared" si="1"/>
        <v>4</v>
      </c>
      <c r="H52" s="106">
        <f t="shared" si="2"/>
        <v>0</v>
      </c>
    </row>
    <row r="53" spans="1:8" s="107" customFormat="1" ht="14.25" customHeight="1" x14ac:dyDescent="0.2">
      <c r="A53" s="111" t="s">
        <v>28</v>
      </c>
      <c r="B53" s="112" t="s">
        <v>22</v>
      </c>
      <c r="C53" s="112" t="s">
        <v>107</v>
      </c>
      <c r="D53" s="113">
        <v>4</v>
      </c>
      <c r="E53" s="113">
        <f t="shared" si="0"/>
        <v>4</v>
      </c>
      <c r="F53" s="113">
        <v>4</v>
      </c>
      <c r="G53" s="113">
        <f t="shared" si="1"/>
        <v>4</v>
      </c>
      <c r="H53" s="106">
        <f t="shared" si="2"/>
        <v>0</v>
      </c>
    </row>
    <row r="54" spans="1:8" s="107" customFormat="1" ht="14.25" customHeight="1" x14ac:dyDescent="0.2">
      <c r="A54" s="111" t="s">
        <v>29</v>
      </c>
      <c r="B54" s="112" t="s">
        <v>22</v>
      </c>
      <c r="C54" s="112" t="s">
        <v>107</v>
      </c>
      <c r="D54" s="113">
        <v>4</v>
      </c>
      <c r="E54" s="113">
        <f t="shared" si="0"/>
        <v>4</v>
      </c>
      <c r="F54" s="113">
        <v>4</v>
      </c>
      <c r="G54" s="113">
        <f t="shared" si="1"/>
        <v>4</v>
      </c>
      <c r="H54" s="106">
        <f t="shared" si="2"/>
        <v>0</v>
      </c>
    </row>
    <row r="55" spans="1:8" s="107" customFormat="1" ht="14.25" customHeight="1" x14ac:dyDescent="0.2">
      <c r="A55" s="111" t="s">
        <v>31</v>
      </c>
      <c r="B55" s="112" t="s">
        <v>22</v>
      </c>
      <c r="C55" s="112" t="s">
        <v>107</v>
      </c>
      <c r="D55" s="113">
        <v>4</v>
      </c>
      <c r="E55" s="113">
        <f t="shared" si="0"/>
        <v>4</v>
      </c>
      <c r="F55" s="113">
        <v>4</v>
      </c>
      <c r="G55" s="113">
        <f t="shared" si="1"/>
        <v>4</v>
      </c>
      <c r="H55" s="106">
        <f t="shared" si="2"/>
        <v>0</v>
      </c>
    </row>
    <row r="56" spans="1:8" s="107" customFormat="1" ht="14.25" customHeight="1" x14ac:dyDescent="0.2">
      <c r="A56" s="111" t="s">
        <v>33</v>
      </c>
      <c r="B56" s="112" t="s">
        <v>22</v>
      </c>
      <c r="C56" s="112" t="s">
        <v>107</v>
      </c>
      <c r="D56" s="113">
        <v>4</v>
      </c>
      <c r="E56" s="113">
        <f t="shared" si="0"/>
        <v>4</v>
      </c>
      <c r="F56" s="113">
        <v>4</v>
      </c>
      <c r="G56" s="113">
        <f t="shared" si="1"/>
        <v>4</v>
      </c>
      <c r="H56" s="106">
        <f t="shared" si="2"/>
        <v>0</v>
      </c>
    </row>
    <row r="57" spans="1:8" s="107" customFormat="1" ht="14.25" customHeight="1" x14ac:dyDescent="0.2">
      <c r="A57" s="111" t="s">
        <v>35</v>
      </c>
      <c r="B57" s="112" t="s">
        <v>22</v>
      </c>
      <c r="C57" s="112" t="s">
        <v>107</v>
      </c>
      <c r="D57" s="113">
        <v>4</v>
      </c>
      <c r="E57" s="113">
        <f t="shared" si="0"/>
        <v>4</v>
      </c>
      <c r="F57" s="113">
        <v>4</v>
      </c>
      <c r="G57" s="113">
        <f t="shared" si="1"/>
        <v>4</v>
      </c>
      <c r="H57" s="106">
        <f t="shared" si="2"/>
        <v>0</v>
      </c>
    </row>
    <row r="58" spans="1:8" s="107" customFormat="1" ht="14.25" customHeight="1" x14ac:dyDescent="0.2">
      <c r="A58" s="111" t="s">
        <v>37</v>
      </c>
      <c r="B58" s="112" t="s">
        <v>22</v>
      </c>
      <c r="C58" s="112" t="s">
        <v>107</v>
      </c>
      <c r="D58" s="113">
        <v>4</v>
      </c>
      <c r="E58" s="113">
        <f t="shared" si="0"/>
        <v>4</v>
      </c>
      <c r="F58" s="113">
        <v>4</v>
      </c>
      <c r="G58" s="113">
        <f t="shared" si="1"/>
        <v>4</v>
      </c>
      <c r="H58" s="106">
        <f t="shared" si="2"/>
        <v>0</v>
      </c>
    </row>
    <row r="59" spans="1:8" s="107" customFormat="1" ht="14.25" customHeight="1" x14ac:dyDescent="0.2">
      <c r="A59" s="111" t="s">
        <v>38</v>
      </c>
      <c r="B59" s="112" t="s">
        <v>22</v>
      </c>
      <c r="C59" s="112" t="s">
        <v>107</v>
      </c>
      <c r="D59" s="113">
        <v>4</v>
      </c>
      <c r="E59" s="113">
        <f t="shared" si="0"/>
        <v>4</v>
      </c>
      <c r="F59" s="113">
        <v>4</v>
      </c>
      <c r="G59" s="113">
        <f t="shared" si="1"/>
        <v>4</v>
      </c>
      <c r="H59" s="106">
        <f t="shared" si="2"/>
        <v>0</v>
      </c>
    </row>
    <row r="60" spans="1:8" s="107" customFormat="1" ht="14.25" customHeight="1" x14ac:dyDescent="0.2">
      <c r="A60" s="111" t="s">
        <v>20</v>
      </c>
      <c r="B60" s="112" t="s">
        <v>19</v>
      </c>
      <c r="C60" s="112" t="s">
        <v>106</v>
      </c>
      <c r="D60" s="113">
        <v>4.22</v>
      </c>
      <c r="E60" s="113">
        <f>D60*$L$2</f>
        <v>253.2</v>
      </c>
      <c r="F60" s="113">
        <v>4.5</v>
      </c>
      <c r="G60" s="113">
        <f>F60*$L$3</f>
        <v>275.84999999999997</v>
      </c>
      <c r="H60" s="106">
        <f t="shared" si="2"/>
        <v>271.62999999999994</v>
      </c>
    </row>
    <row r="61" spans="1:8" s="107" customFormat="1" ht="14.25" customHeight="1" x14ac:dyDescent="0.2">
      <c r="A61" s="111" t="s">
        <v>74</v>
      </c>
      <c r="B61" s="112" t="s">
        <v>75</v>
      </c>
      <c r="C61" s="112" t="s">
        <v>106</v>
      </c>
      <c r="D61" s="113">
        <v>14.5</v>
      </c>
      <c r="E61" s="113">
        <f>D61*$L$2</f>
        <v>870</v>
      </c>
      <c r="F61" s="113">
        <v>14.5</v>
      </c>
      <c r="G61" s="113">
        <f>F61*$L$3</f>
        <v>888.84999999999991</v>
      </c>
      <c r="H61" s="106">
        <f t="shared" si="2"/>
        <v>874.34999999999991</v>
      </c>
    </row>
    <row r="62" spans="1:8" s="107" customFormat="1" ht="14.25" customHeight="1" x14ac:dyDescent="0.2">
      <c r="A62" s="111" t="s">
        <v>39</v>
      </c>
      <c r="B62" s="112" t="s">
        <v>75</v>
      </c>
      <c r="C62" s="112" t="s">
        <v>106</v>
      </c>
      <c r="D62" s="113">
        <v>22.17</v>
      </c>
      <c r="E62" s="113">
        <f>D62*$L$2</f>
        <v>1330.2</v>
      </c>
      <c r="F62" s="113">
        <v>22.2</v>
      </c>
      <c r="G62" s="113">
        <f>F62*$L$3</f>
        <v>1360.86</v>
      </c>
      <c r="H62" s="106">
        <f t="shared" si="2"/>
        <v>1338.6899999999998</v>
      </c>
    </row>
    <row r="63" spans="1:8" s="107" customFormat="1" ht="14.25" customHeight="1" x14ac:dyDescent="0.2">
      <c r="A63" s="111" t="s">
        <v>40</v>
      </c>
      <c r="B63" s="112" t="s">
        <v>19</v>
      </c>
      <c r="C63" s="112" t="s">
        <v>106</v>
      </c>
      <c r="D63" s="113">
        <v>21.05</v>
      </c>
      <c r="E63" s="113">
        <f>D63*$L$2</f>
        <v>1263</v>
      </c>
      <c r="F63" s="113">
        <v>21.05</v>
      </c>
      <c r="G63" s="113">
        <f>F63*$L$3</f>
        <v>1290.365</v>
      </c>
      <c r="H63" s="106">
        <f t="shared" si="2"/>
        <v>1269.3150000000001</v>
      </c>
    </row>
    <row r="64" spans="1:8" s="107" customFormat="1" ht="14.25" customHeight="1" x14ac:dyDescent="0.2">
      <c r="A64" s="111" t="s">
        <v>41</v>
      </c>
      <c r="B64" s="112" t="s">
        <v>19</v>
      </c>
      <c r="C64" s="112" t="s">
        <v>106</v>
      </c>
      <c r="D64" s="113">
        <v>9.15</v>
      </c>
      <c r="E64" s="113">
        <f>D64*$L$2</f>
        <v>549</v>
      </c>
      <c r="F64" s="113">
        <v>9.1</v>
      </c>
      <c r="G64" s="113">
        <f>F64*$L$3</f>
        <v>557.82999999999993</v>
      </c>
      <c r="H64" s="106">
        <f t="shared" si="2"/>
        <v>548.67999999999995</v>
      </c>
    </row>
    <row r="65" spans="1:8" s="107" customFormat="1" ht="14.25" customHeight="1" x14ac:dyDescent="0.2">
      <c r="A65" s="111" t="s">
        <v>42</v>
      </c>
      <c r="B65" s="112" t="s">
        <v>22</v>
      </c>
      <c r="C65" s="112" t="s">
        <v>107</v>
      </c>
      <c r="D65" s="113">
        <v>1</v>
      </c>
      <c r="E65" s="113">
        <f t="shared" si="0"/>
        <v>1</v>
      </c>
      <c r="F65" s="113">
        <v>1</v>
      </c>
      <c r="G65" s="113">
        <f t="shared" si="1"/>
        <v>1</v>
      </c>
      <c r="H65" s="106">
        <f t="shared" si="2"/>
        <v>0</v>
      </c>
    </row>
    <row r="66" spans="1:8" s="107" customFormat="1" ht="14.25" customHeight="1" x14ac:dyDescent="0.2">
      <c r="A66" s="111" t="s">
        <v>45</v>
      </c>
      <c r="B66" s="112" t="s">
        <v>22</v>
      </c>
      <c r="C66" s="112" t="s">
        <v>107</v>
      </c>
      <c r="D66" s="113">
        <v>1</v>
      </c>
      <c r="E66" s="113">
        <f t="shared" si="0"/>
        <v>1</v>
      </c>
      <c r="F66" s="113">
        <v>1</v>
      </c>
      <c r="G66" s="113">
        <f t="shared" si="1"/>
        <v>1</v>
      </c>
      <c r="H66" s="106">
        <f t="shared" si="2"/>
        <v>0</v>
      </c>
    </row>
    <row r="67" spans="1:8" s="107" customFormat="1" ht="14.25" customHeight="1" x14ac:dyDescent="0.2">
      <c r="A67" s="111" t="s">
        <v>47</v>
      </c>
      <c r="B67" s="112" t="s">
        <v>22</v>
      </c>
      <c r="C67" s="112" t="s">
        <v>107</v>
      </c>
      <c r="D67" s="113">
        <v>1</v>
      </c>
      <c r="E67" s="113">
        <f t="shared" si="0"/>
        <v>1</v>
      </c>
      <c r="F67" s="113">
        <v>1</v>
      </c>
      <c r="G67" s="113">
        <f t="shared" si="1"/>
        <v>1</v>
      </c>
      <c r="H67" s="106">
        <f t="shared" si="2"/>
        <v>0</v>
      </c>
    </row>
    <row r="68" spans="1:8" s="107" customFormat="1" ht="14.25" customHeight="1" x14ac:dyDescent="0.2">
      <c r="A68" s="111" t="s">
        <v>49</v>
      </c>
      <c r="B68" s="112" t="s">
        <v>22</v>
      </c>
      <c r="C68" s="112" t="s">
        <v>107</v>
      </c>
      <c r="D68" s="113">
        <v>1</v>
      </c>
      <c r="E68" s="113">
        <f t="shared" si="0"/>
        <v>1</v>
      </c>
      <c r="F68" s="113">
        <v>1</v>
      </c>
      <c r="G68" s="113">
        <f t="shared" si="1"/>
        <v>1</v>
      </c>
      <c r="H68" s="106">
        <f t="shared" si="2"/>
        <v>0</v>
      </c>
    </row>
    <row r="69" spans="1:8" s="107" customFormat="1" ht="14.25" customHeight="1" x14ac:dyDescent="0.2">
      <c r="A69" s="111" t="s">
        <v>51</v>
      </c>
      <c r="B69" s="112" t="s">
        <v>22</v>
      </c>
      <c r="C69" s="112" t="s">
        <v>107</v>
      </c>
      <c r="D69" s="113">
        <v>1</v>
      </c>
      <c r="E69" s="113">
        <f t="shared" si="0"/>
        <v>1</v>
      </c>
      <c r="F69" s="113">
        <v>1</v>
      </c>
      <c r="G69" s="113">
        <f t="shared" si="1"/>
        <v>1</v>
      </c>
      <c r="H69" s="106">
        <f t="shared" si="2"/>
        <v>0</v>
      </c>
    </row>
    <row r="70" spans="1:8" s="107" customFormat="1" ht="14.25" customHeight="1" x14ac:dyDescent="0.2">
      <c r="A70" s="111" t="s">
        <v>61</v>
      </c>
      <c r="B70" s="112" t="s">
        <v>22</v>
      </c>
      <c r="C70" s="112" t="s">
        <v>107</v>
      </c>
      <c r="D70" s="113">
        <v>1</v>
      </c>
      <c r="E70" s="113">
        <f t="shared" si="0"/>
        <v>1</v>
      </c>
      <c r="F70" s="113">
        <v>1</v>
      </c>
      <c r="G70" s="113">
        <f t="shared" si="1"/>
        <v>1</v>
      </c>
      <c r="H70" s="106">
        <f t="shared" si="2"/>
        <v>0</v>
      </c>
    </row>
    <row r="71" spans="1:8" s="107" customFormat="1" ht="14.25" customHeight="1" x14ac:dyDescent="0.2">
      <c r="A71" s="111" t="s">
        <v>53</v>
      </c>
      <c r="B71" s="112" t="s">
        <v>22</v>
      </c>
      <c r="C71" s="112" t="s">
        <v>107</v>
      </c>
      <c r="D71" s="113">
        <v>1</v>
      </c>
      <c r="E71" s="113">
        <f t="shared" ref="E71:E76" si="5">D71</f>
        <v>1</v>
      </c>
      <c r="F71" s="113">
        <v>1</v>
      </c>
      <c r="G71" s="113">
        <f t="shared" ref="G71:G76" si="6">F71</f>
        <v>1</v>
      </c>
      <c r="H71" s="106">
        <f t="shared" ref="H71:H77" si="7">G71-D71</f>
        <v>0</v>
      </c>
    </row>
    <row r="72" spans="1:8" s="107" customFormat="1" ht="14.25" customHeight="1" x14ac:dyDescent="0.2">
      <c r="A72" s="111" t="s">
        <v>55</v>
      </c>
      <c r="B72" s="112" t="s">
        <v>22</v>
      </c>
      <c r="C72" s="112" t="s">
        <v>107</v>
      </c>
      <c r="D72" s="113">
        <v>1</v>
      </c>
      <c r="E72" s="113">
        <f t="shared" si="5"/>
        <v>1</v>
      </c>
      <c r="F72" s="113">
        <v>1</v>
      </c>
      <c r="G72" s="113">
        <f t="shared" si="6"/>
        <v>1</v>
      </c>
      <c r="H72" s="106">
        <f t="shared" si="7"/>
        <v>0</v>
      </c>
    </row>
    <row r="73" spans="1:8" s="107" customFormat="1" ht="14.25" customHeight="1" x14ac:dyDescent="0.2">
      <c r="A73" s="111" t="s">
        <v>57</v>
      </c>
      <c r="B73" s="112" t="s">
        <v>22</v>
      </c>
      <c r="C73" s="112" t="s">
        <v>107</v>
      </c>
      <c r="D73" s="113">
        <v>1</v>
      </c>
      <c r="E73" s="113">
        <f t="shared" si="5"/>
        <v>1</v>
      </c>
      <c r="F73" s="113">
        <v>1</v>
      </c>
      <c r="G73" s="113">
        <f t="shared" si="6"/>
        <v>1</v>
      </c>
      <c r="H73" s="106">
        <f t="shared" si="7"/>
        <v>0</v>
      </c>
    </row>
    <row r="74" spans="1:8" s="107" customFormat="1" ht="14.25" customHeight="1" x14ac:dyDescent="0.2">
      <c r="A74" s="111" t="s">
        <v>59</v>
      </c>
      <c r="B74" s="112" t="s">
        <v>22</v>
      </c>
      <c r="C74" s="112" t="s">
        <v>107</v>
      </c>
      <c r="D74" s="113">
        <v>1</v>
      </c>
      <c r="E74" s="113">
        <f t="shared" si="5"/>
        <v>1</v>
      </c>
      <c r="F74" s="113">
        <v>1</v>
      </c>
      <c r="G74" s="113">
        <f t="shared" si="6"/>
        <v>1</v>
      </c>
      <c r="H74" s="106">
        <f t="shared" si="7"/>
        <v>0</v>
      </c>
    </row>
    <row r="75" spans="1:8" s="107" customFormat="1" ht="14.25" customHeight="1" x14ac:dyDescent="0.2">
      <c r="A75" s="111" t="s">
        <v>24</v>
      </c>
      <c r="B75" s="112" t="s">
        <v>22</v>
      </c>
      <c r="C75" s="112" t="s">
        <v>107</v>
      </c>
      <c r="D75" s="113">
        <v>1</v>
      </c>
      <c r="E75" s="113">
        <f t="shared" si="5"/>
        <v>1</v>
      </c>
      <c r="F75" s="113">
        <v>1</v>
      </c>
      <c r="G75" s="113">
        <f t="shared" si="6"/>
        <v>1</v>
      </c>
      <c r="H75" s="106">
        <f t="shared" si="7"/>
        <v>0</v>
      </c>
    </row>
    <row r="76" spans="1:8" s="107" customFormat="1" ht="14.25" customHeight="1" x14ac:dyDescent="0.2">
      <c r="A76" s="111" t="s">
        <v>23</v>
      </c>
      <c r="B76" s="112" t="s">
        <v>22</v>
      </c>
      <c r="C76" s="112" t="s">
        <v>107</v>
      </c>
      <c r="D76" s="113">
        <v>1</v>
      </c>
      <c r="E76" s="113">
        <f t="shared" si="5"/>
        <v>1</v>
      </c>
      <c r="F76" s="113">
        <v>1</v>
      </c>
      <c r="G76" s="113">
        <f t="shared" si="6"/>
        <v>1</v>
      </c>
      <c r="H76" s="106">
        <f t="shared" si="7"/>
        <v>0</v>
      </c>
    </row>
    <row r="77" spans="1:8" s="107" customFormat="1" ht="14.25" customHeight="1" x14ac:dyDescent="0.2">
      <c r="A77" s="111" t="s">
        <v>43</v>
      </c>
      <c r="B77" s="112" t="s">
        <v>22</v>
      </c>
      <c r="C77" s="112" t="s">
        <v>106</v>
      </c>
      <c r="D77" s="113">
        <v>0.02</v>
      </c>
      <c r="E77" s="113">
        <f>D77*L2</f>
        <v>1.2</v>
      </c>
      <c r="F77" s="113">
        <v>0.02</v>
      </c>
      <c r="G77" s="113">
        <f>F77*L3</f>
        <v>1.226</v>
      </c>
      <c r="H77" s="106">
        <f t="shared" si="7"/>
        <v>1.206</v>
      </c>
    </row>
  </sheetData>
  <sortState xmlns:xlrd2="http://schemas.microsoft.com/office/spreadsheetml/2017/richdata2" ref="A43:C53">
    <sortCondition ref="A43"/>
  </sortState>
  <mergeCells count="6">
    <mergeCell ref="D3:G3"/>
    <mergeCell ref="A3:A5"/>
    <mergeCell ref="B3:B5"/>
    <mergeCell ref="C3:C5"/>
    <mergeCell ref="D4:E4"/>
    <mergeCell ref="F4:G4"/>
  </mergeCells>
  <conditionalFormatting sqref="H6:H77">
    <cfRule type="iconSet" priority="1">
      <iconSet iconSet="3TrafficLights2" showValue="0" reverse="1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59999389629810485"/>
  </sheetPr>
  <dimension ref="A1:G14"/>
  <sheetViews>
    <sheetView zoomScale="120" zoomScaleNormal="120" workbookViewId="0">
      <selection activeCell="G25" sqref="G25"/>
    </sheetView>
  </sheetViews>
  <sheetFormatPr baseColWidth="10" defaultColWidth="9.1640625" defaultRowHeight="14" x14ac:dyDescent="0.2"/>
  <cols>
    <col min="1" max="1" width="5" style="15" customWidth="1"/>
    <col min="2" max="2" width="58.5" style="15" customWidth="1"/>
    <col min="3" max="3" width="11.33203125" style="23" customWidth="1"/>
    <col min="4" max="4" width="11.33203125" style="15" customWidth="1"/>
    <col min="5" max="6" width="10.6640625" style="15" customWidth="1"/>
    <col min="7" max="16384" width="9.1640625" style="15"/>
  </cols>
  <sheetData>
    <row r="1" spans="1:7" ht="16" x14ac:dyDescent="0.2">
      <c r="A1" s="83" t="s">
        <v>117</v>
      </c>
    </row>
    <row r="3" spans="1:7" ht="12.75" customHeight="1" x14ac:dyDescent="0.2">
      <c r="A3" s="115" t="s">
        <v>108</v>
      </c>
      <c r="B3" s="115" t="s">
        <v>109</v>
      </c>
      <c r="C3" s="116" t="s">
        <v>128</v>
      </c>
      <c r="D3" s="117"/>
      <c r="E3" s="23"/>
      <c r="F3" s="23"/>
    </row>
    <row r="4" spans="1:7" ht="15" x14ac:dyDescent="0.2">
      <c r="A4" s="115"/>
      <c r="B4" s="115"/>
      <c r="C4" s="88" t="s">
        <v>63</v>
      </c>
      <c r="D4" s="88" t="s">
        <v>64</v>
      </c>
      <c r="E4" s="23"/>
      <c r="F4" s="23"/>
    </row>
    <row r="5" spans="1:7" x14ac:dyDescent="0.2">
      <c r="A5" s="11"/>
      <c r="B5" s="12"/>
      <c r="C5" s="13"/>
      <c r="D5" s="13"/>
      <c r="E5" s="23"/>
      <c r="F5" s="23"/>
    </row>
    <row r="6" spans="1:7" s="20" customFormat="1" x14ac:dyDescent="0.2">
      <c r="A6" s="16"/>
      <c r="B6" s="17" t="s">
        <v>127</v>
      </c>
      <c r="C6" s="18">
        <f>SUM(C7:C14)</f>
        <v>444273</v>
      </c>
      <c r="D6" s="18">
        <f>SUM(D7:D14)</f>
        <v>468781.9</v>
      </c>
      <c r="F6" s="118"/>
      <c r="G6" s="118"/>
    </row>
    <row r="7" spans="1:7" ht="15" x14ac:dyDescent="0.2">
      <c r="A7" s="119">
        <v>1</v>
      </c>
      <c r="B7" s="103" t="s">
        <v>111</v>
      </c>
      <c r="C7" s="120">
        <v>180000</v>
      </c>
      <c r="D7" s="120">
        <v>193132</v>
      </c>
      <c r="F7" s="121"/>
      <c r="G7" s="121"/>
    </row>
    <row r="8" spans="1:7" ht="15" x14ac:dyDescent="0.2">
      <c r="A8" s="119">
        <v>2</v>
      </c>
      <c r="B8" s="103" t="s">
        <v>112</v>
      </c>
      <c r="C8" s="120">
        <v>120000</v>
      </c>
      <c r="D8" s="120">
        <v>128913</v>
      </c>
    </row>
    <row r="9" spans="1:7" ht="12" customHeight="1" x14ac:dyDescent="0.2">
      <c r="A9" s="119">
        <v>3</v>
      </c>
      <c r="B9" s="103" t="s">
        <v>118</v>
      </c>
      <c r="C9" s="120">
        <f>C8*30%</f>
        <v>36000</v>
      </c>
      <c r="D9" s="120">
        <f>D8*30%</f>
        <v>38673.9</v>
      </c>
    </row>
    <row r="10" spans="1:7" ht="15" x14ac:dyDescent="0.2">
      <c r="A10" s="119">
        <v>4</v>
      </c>
      <c r="B10" s="103" t="s">
        <v>110</v>
      </c>
      <c r="C10" s="120">
        <v>23273</v>
      </c>
      <c r="D10" s="120">
        <v>24763</v>
      </c>
    </row>
    <row r="11" spans="1:7" ht="15" x14ac:dyDescent="0.2">
      <c r="A11" s="119">
        <v>5</v>
      </c>
      <c r="B11" s="103" t="s">
        <v>114</v>
      </c>
      <c r="C11" s="120">
        <v>30000</v>
      </c>
      <c r="D11" s="120">
        <v>26490</v>
      </c>
    </row>
    <row r="12" spans="1:7" ht="15" x14ac:dyDescent="0.2">
      <c r="A12" s="119">
        <v>6</v>
      </c>
      <c r="B12" s="103" t="s">
        <v>115</v>
      </c>
      <c r="C12" s="120">
        <v>10000</v>
      </c>
      <c r="D12" s="120">
        <v>8109</v>
      </c>
    </row>
    <row r="13" spans="1:7" ht="15" x14ac:dyDescent="0.2">
      <c r="A13" s="119">
        <v>7</v>
      </c>
      <c r="B13" s="103" t="s">
        <v>116</v>
      </c>
      <c r="C13" s="120">
        <v>30000</v>
      </c>
      <c r="D13" s="120">
        <v>31876</v>
      </c>
    </row>
    <row r="14" spans="1:7" ht="15" x14ac:dyDescent="0.2">
      <c r="A14" s="119">
        <v>8</v>
      </c>
      <c r="B14" s="103" t="s">
        <v>113</v>
      </c>
      <c r="C14" s="120">
        <v>15000</v>
      </c>
      <c r="D14" s="120">
        <v>16825</v>
      </c>
    </row>
  </sheetData>
  <mergeCells count="3">
    <mergeCell ref="A3:A4"/>
    <mergeCell ref="B3:B4"/>
    <mergeCell ref="C3:D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A1:K723"/>
  <sheetViews>
    <sheetView zoomScale="120" zoomScaleNormal="120" workbookViewId="0">
      <selection activeCell="H27" sqref="H27"/>
    </sheetView>
  </sheetViews>
  <sheetFormatPr baseColWidth="10" defaultColWidth="9.1640625" defaultRowHeight="15" x14ac:dyDescent="0.2"/>
  <cols>
    <col min="1" max="1" width="3.33203125" style="62" customWidth="1"/>
    <col min="2" max="2" width="53.5" style="63" customWidth="1"/>
    <col min="3" max="4" width="12.5" style="63" customWidth="1"/>
    <col min="5" max="16384" width="9.1640625" style="61"/>
  </cols>
  <sheetData>
    <row r="1" spans="1:4" ht="19" x14ac:dyDescent="0.2">
      <c r="A1" s="58" t="s">
        <v>122</v>
      </c>
      <c r="B1" s="59"/>
      <c r="C1" s="59"/>
      <c r="D1" s="59"/>
    </row>
    <row r="3" spans="1:4" ht="18.75" customHeight="1" x14ac:dyDescent="0.2">
      <c r="A3" s="123" t="s">
        <v>0</v>
      </c>
      <c r="B3" s="124" t="s">
        <v>1</v>
      </c>
      <c r="C3" s="124" t="s">
        <v>123</v>
      </c>
      <c r="D3" s="124" t="s">
        <v>155</v>
      </c>
    </row>
    <row r="4" spans="1:4" x14ac:dyDescent="0.2">
      <c r="A4" s="125">
        <v>1</v>
      </c>
      <c r="B4" s="126" t="s">
        <v>2</v>
      </c>
      <c r="C4" s="127" t="s">
        <v>124</v>
      </c>
      <c r="D4" s="128">
        <v>71</v>
      </c>
    </row>
    <row r="5" spans="1:4" x14ac:dyDescent="0.2">
      <c r="A5" s="125">
        <v>2</v>
      </c>
      <c r="B5" s="126" t="s">
        <v>3</v>
      </c>
      <c r="C5" s="127" t="s">
        <v>124</v>
      </c>
      <c r="D5" s="128">
        <v>64</v>
      </c>
    </row>
    <row r="6" spans="1:4" x14ac:dyDescent="0.2">
      <c r="A6" s="125">
        <v>3</v>
      </c>
      <c r="B6" s="126" t="s">
        <v>4</v>
      </c>
      <c r="C6" s="127" t="s">
        <v>124</v>
      </c>
      <c r="D6" s="128">
        <v>62</v>
      </c>
    </row>
    <row r="7" spans="1:4" x14ac:dyDescent="0.2">
      <c r="A7" s="125">
        <v>4</v>
      </c>
      <c r="B7" s="126" t="s">
        <v>5</v>
      </c>
      <c r="C7" s="127" t="s">
        <v>124</v>
      </c>
      <c r="D7" s="128">
        <v>86</v>
      </c>
    </row>
    <row r="8" spans="1:4" x14ac:dyDescent="0.2">
      <c r="A8" s="125">
        <v>5</v>
      </c>
      <c r="B8" s="126" t="s">
        <v>6</v>
      </c>
      <c r="C8" s="127" t="s">
        <v>124</v>
      </c>
      <c r="D8" s="128">
        <v>71</v>
      </c>
    </row>
    <row r="9" spans="1:4" x14ac:dyDescent="0.2">
      <c r="A9" s="125">
        <v>6</v>
      </c>
      <c r="B9" s="126" t="s">
        <v>7</v>
      </c>
      <c r="C9" s="127" t="s">
        <v>124</v>
      </c>
      <c r="D9" s="128">
        <v>81</v>
      </c>
    </row>
    <row r="10" spans="1:4" x14ac:dyDescent="0.2">
      <c r="A10" s="125">
        <v>7</v>
      </c>
      <c r="B10" s="126" t="s">
        <v>8</v>
      </c>
      <c r="C10" s="127" t="s">
        <v>124</v>
      </c>
      <c r="D10" s="128">
        <v>71</v>
      </c>
    </row>
    <row r="11" spans="1:4" x14ac:dyDescent="0.2">
      <c r="A11" s="125">
        <v>8</v>
      </c>
      <c r="B11" s="126" t="s">
        <v>9</v>
      </c>
      <c r="C11" s="127" t="s">
        <v>124</v>
      </c>
      <c r="D11" s="128">
        <v>57</v>
      </c>
    </row>
    <row r="12" spans="1:4" x14ac:dyDescent="0.2">
      <c r="A12" s="125">
        <v>9</v>
      </c>
      <c r="B12" s="126" t="s">
        <v>10</v>
      </c>
      <c r="C12" s="127" t="s">
        <v>124</v>
      </c>
      <c r="D12" s="128">
        <v>57</v>
      </c>
    </row>
    <row r="13" spans="1:4" x14ac:dyDescent="0.2">
      <c r="A13" s="125">
        <v>10</v>
      </c>
      <c r="B13" s="126" t="s">
        <v>11</v>
      </c>
      <c r="C13" s="127" t="s">
        <v>124</v>
      </c>
      <c r="D13" s="128">
        <v>57</v>
      </c>
    </row>
    <row r="14" spans="1:4" x14ac:dyDescent="0.2">
      <c r="A14" s="125">
        <v>11</v>
      </c>
      <c r="B14" s="126" t="s">
        <v>186</v>
      </c>
      <c r="C14" s="127" t="s">
        <v>125</v>
      </c>
      <c r="D14" s="128">
        <v>114</v>
      </c>
    </row>
    <row r="15" spans="1:4" x14ac:dyDescent="0.2">
      <c r="A15" s="125">
        <v>12</v>
      </c>
      <c r="B15" s="126" t="s">
        <v>192</v>
      </c>
      <c r="C15" s="127" t="s">
        <v>125</v>
      </c>
      <c r="D15" s="128">
        <v>117</v>
      </c>
    </row>
    <row r="16" spans="1:4" x14ac:dyDescent="0.2">
      <c r="A16" s="125">
        <v>13</v>
      </c>
      <c r="B16" s="126" t="s">
        <v>193</v>
      </c>
      <c r="C16" s="127" t="s">
        <v>125</v>
      </c>
      <c r="D16" s="128">
        <v>117</v>
      </c>
    </row>
    <row r="17" spans="1:11" ht="14.25" customHeight="1" x14ac:dyDescent="0.2">
      <c r="A17" s="125">
        <v>14</v>
      </c>
      <c r="B17" s="126" t="s">
        <v>187</v>
      </c>
      <c r="C17" s="127" t="s">
        <v>125</v>
      </c>
      <c r="D17" s="128">
        <v>112</v>
      </c>
    </row>
    <row r="18" spans="1:11" x14ac:dyDescent="0.2">
      <c r="A18" s="125">
        <v>15</v>
      </c>
      <c r="B18" s="126" t="s">
        <v>188</v>
      </c>
      <c r="C18" s="127" t="s">
        <v>125</v>
      </c>
      <c r="D18" s="128">
        <v>114</v>
      </c>
    </row>
    <row r="19" spans="1:11" x14ac:dyDescent="0.2">
      <c r="A19" s="125">
        <v>16</v>
      </c>
      <c r="B19" s="126" t="s">
        <v>189</v>
      </c>
      <c r="C19" s="127" t="s">
        <v>125</v>
      </c>
      <c r="D19" s="128">
        <v>117</v>
      </c>
    </row>
    <row r="20" spans="1:11" x14ac:dyDescent="0.2">
      <c r="A20" s="125">
        <v>17</v>
      </c>
      <c r="B20" s="126" t="s">
        <v>194</v>
      </c>
      <c r="C20" s="127" t="s">
        <v>125</v>
      </c>
      <c r="D20" s="128">
        <v>117</v>
      </c>
    </row>
    <row r="21" spans="1:11" x14ac:dyDescent="0.2">
      <c r="A21" s="125">
        <v>18</v>
      </c>
      <c r="B21" s="126" t="s">
        <v>190</v>
      </c>
      <c r="C21" s="127" t="s">
        <v>125</v>
      </c>
      <c r="D21" s="128">
        <v>115</v>
      </c>
    </row>
    <row r="22" spans="1:11" x14ac:dyDescent="0.2">
      <c r="A22" s="125">
        <v>19</v>
      </c>
      <c r="B22" s="126" t="s">
        <v>191</v>
      </c>
      <c r="C22" s="127" t="s">
        <v>125</v>
      </c>
      <c r="D22" s="128">
        <v>112</v>
      </c>
    </row>
    <row r="23" spans="1:11" x14ac:dyDescent="0.2">
      <c r="A23" s="125">
        <v>20</v>
      </c>
      <c r="B23" s="126" t="s">
        <v>195</v>
      </c>
      <c r="C23" s="127" t="s">
        <v>125</v>
      </c>
      <c r="D23" s="128">
        <v>117</v>
      </c>
    </row>
    <row r="24" spans="1:11" x14ac:dyDescent="0.2">
      <c r="B24" s="122"/>
      <c r="C24" s="122"/>
      <c r="D24" s="122"/>
    </row>
    <row r="25" spans="1:11" x14ac:dyDescent="0.2">
      <c r="B25" s="122"/>
      <c r="C25" s="122"/>
      <c r="D25" s="122"/>
    </row>
    <row r="26" spans="1:11" x14ac:dyDescent="0.2">
      <c r="B26" s="122"/>
      <c r="C26" s="122"/>
      <c r="D26" s="122"/>
    </row>
    <row r="27" spans="1:11" x14ac:dyDescent="0.2">
      <c r="B27" s="122"/>
      <c r="C27" s="122"/>
      <c r="D27" s="122"/>
    </row>
    <row r="28" spans="1:11" x14ac:dyDescent="0.2">
      <c r="B28" s="122"/>
      <c r="C28" s="122"/>
      <c r="D28" s="122"/>
    </row>
    <row r="29" spans="1:11" x14ac:dyDescent="0.2">
      <c r="B29" s="122"/>
      <c r="C29" s="122"/>
      <c r="D29" s="122"/>
    </row>
    <row r="30" spans="1:11" x14ac:dyDescent="0.2">
      <c r="B30" s="122"/>
      <c r="C30" s="122"/>
      <c r="D30" s="122"/>
    </row>
    <row r="31" spans="1:11" s="60" customFormat="1" x14ac:dyDescent="0.2">
      <c r="A31" s="62"/>
      <c r="B31" s="122"/>
      <c r="C31" s="122"/>
      <c r="D31" s="122"/>
      <c r="E31" s="61"/>
      <c r="F31" s="61"/>
      <c r="G31" s="61"/>
      <c r="H31" s="61"/>
      <c r="I31" s="61"/>
      <c r="J31" s="61"/>
      <c r="K31" s="61"/>
    </row>
    <row r="32" spans="1:11" s="60" customFormat="1" x14ac:dyDescent="0.2">
      <c r="A32" s="62"/>
      <c r="B32" s="122"/>
      <c r="C32" s="122"/>
      <c r="D32" s="122"/>
      <c r="E32" s="61"/>
      <c r="F32" s="61"/>
      <c r="G32" s="61"/>
      <c r="H32" s="61"/>
      <c r="I32" s="61"/>
      <c r="J32" s="61"/>
      <c r="K32" s="61"/>
    </row>
    <row r="33" spans="1:11" s="60" customFormat="1" x14ac:dyDescent="0.2">
      <c r="A33" s="62"/>
      <c r="B33" s="122"/>
      <c r="C33" s="122"/>
      <c r="D33" s="122"/>
      <c r="E33" s="61"/>
      <c r="F33" s="61"/>
      <c r="G33" s="61"/>
      <c r="H33" s="61"/>
      <c r="I33" s="61"/>
      <c r="J33" s="61"/>
      <c r="K33" s="61"/>
    </row>
    <row r="34" spans="1:11" s="60" customFormat="1" ht="11" x14ac:dyDescent="0.2">
      <c r="A34" s="62"/>
      <c r="B34" s="122"/>
      <c r="C34" s="122"/>
      <c r="D34" s="122"/>
    </row>
    <row r="35" spans="1:11" s="60" customFormat="1" ht="11" x14ac:dyDescent="0.2">
      <c r="A35" s="62"/>
      <c r="B35" s="122"/>
      <c r="C35" s="122"/>
      <c r="D35" s="122"/>
    </row>
    <row r="36" spans="1:11" s="60" customFormat="1" ht="11" x14ac:dyDescent="0.2">
      <c r="A36" s="62"/>
      <c r="B36" s="122"/>
      <c r="C36" s="122"/>
      <c r="D36" s="122"/>
    </row>
    <row r="37" spans="1:11" s="60" customFormat="1" ht="11" x14ac:dyDescent="0.2">
      <c r="A37" s="62"/>
      <c r="B37" s="122"/>
      <c r="C37" s="122"/>
      <c r="D37" s="122"/>
    </row>
    <row r="38" spans="1:11" s="60" customFormat="1" ht="11" x14ac:dyDescent="0.2">
      <c r="A38" s="62"/>
      <c r="B38" s="122"/>
      <c r="C38" s="122"/>
      <c r="D38" s="122"/>
    </row>
    <row r="39" spans="1:11" s="60" customFormat="1" ht="11" x14ac:dyDescent="0.2">
      <c r="A39" s="62"/>
      <c r="B39" s="122"/>
      <c r="C39" s="122"/>
      <c r="D39" s="122"/>
    </row>
    <row r="40" spans="1:11" s="60" customFormat="1" ht="11" x14ac:dyDescent="0.2">
      <c r="A40" s="62"/>
      <c r="B40" s="122"/>
      <c r="C40" s="122"/>
      <c r="D40" s="122"/>
    </row>
    <row r="41" spans="1:11" s="60" customFormat="1" ht="11" x14ac:dyDescent="0.2">
      <c r="A41" s="62"/>
      <c r="B41" s="122"/>
      <c r="C41" s="122"/>
      <c r="D41" s="122"/>
    </row>
    <row r="42" spans="1:11" s="60" customFormat="1" ht="11" x14ac:dyDescent="0.2">
      <c r="A42" s="62"/>
      <c r="B42" s="122"/>
      <c r="C42" s="122"/>
      <c r="D42" s="122"/>
    </row>
    <row r="43" spans="1:11" s="60" customFormat="1" ht="11" x14ac:dyDescent="0.2">
      <c r="A43" s="62"/>
      <c r="B43" s="122"/>
      <c r="C43" s="122"/>
      <c r="D43" s="122"/>
    </row>
    <row r="44" spans="1:11" s="60" customFormat="1" ht="11" x14ac:dyDescent="0.2">
      <c r="A44" s="62"/>
      <c r="B44" s="122"/>
      <c r="C44" s="122"/>
      <c r="D44" s="122"/>
    </row>
    <row r="45" spans="1:11" s="60" customFormat="1" ht="11" x14ac:dyDescent="0.2">
      <c r="A45" s="62"/>
      <c r="B45" s="122"/>
      <c r="C45" s="122"/>
      <c r="D45" s="122"/>
    </row>
    <row r="46" spans="1:11" s="60" customFormat="1" ht="11" x14ac:dyDescent="0.2">
      <c r="A46" s="62"/>
      <c r="B46" s="122"/>
      <c r="C46" s="122"/>
      <c r="D46" s="122"/>
    </row>
    <row r="47" spans="1:11" s="60" customFormat="1" ht="11" x14ac:dyDescent="0.2">
      <c r="A47" s="62"/>
      <c r="B47" s="122"/>
      <c r="C47" s="122"/>
      <c r="D47" s="122"/>
    </row>
    <row r="48" spans="1:11" s="60" customFormat="1" ht="11" x14ac:dyDescent="0.2">
      <c r="A48" s="62"/>
      <c r="B48" s="122"/>
      <c r="C48" s="122"/>
      <c r="D48" s="122"/>
    </row>
    <row r="49" spans="1:4" s="60" customFormat="1" ht="11" x14ac:dyDescent="0.2">
      <c r="A49" s="62"/>
      <c r="B49" s="122"/>
      <c r="C49" s="122"/>
      <c r="D49" s="122"/>
    </row>
    <row r="50" spans="1:4" s="60" customFormat="1" ht="11" x14ac:dyDescent="0.2">
      <c r="A50" s="62"/>
      <c r="B50" s="122"/>
      <c r="C50" s="122"/>
      <c r="D50" s="122"/>
    </row>
    <row r="51" spans="1:4" s="60" customFormat="1" ht="11" x14ac:dyDescent="0.2">
      <c r="A51" s="62"/>
      <c r="B51" s="122"/>
      <c r="C51" s="122"/>
      <c r="D51" s="122"/>
    </row>
    <row r="52" spans="1:4" s="60" customFormat="1" ht="11" x14ac:dyDescent="0.2">
      <c r="A52" s="62"/>
      <c r="B52" s="122"/>
      <c r="C52" s="122"/>
      <c r="D52" s="122"/>
    </row>
    <row r="53" spans="1:4" s="60" customFormat="1" ht="11" x14ac:dyDescent="0.2">
      <c r="A53" s="62"/>
      <c r="B53" s="122"/>
      <c r="C53" s="122"/>
      <c r="D53" s="122"/>
    </row>
    <row r="54" spans="1:4" s="60" customFormat="1" ht="11" x14ac:dyDescent="0.2">
      <c r="A54" s="62"/>
      <c r="B54" s="122"/>
      <c r="C54" s="122"/>
      <c r="D54" s="122"/>
    </row>
    <row r="55" spans="1:4" s="60" customFormat="1" ht="11" x14ac:dyDescent="0.2">
      <c r="A55" s="62"/>
      <c r="B55" s="122"/>
      <c r="C55" s="122"/>
      <c r="D55" s="122"/>
    </row>
    <row r="56" spans="1:4" s="60" customFormat="1" ht="11" x14ac:dyDescent="0.2">
      <c r="A56" s="62"/>
      <c r="B56" s="122"/>
      <c r="C56" s="122"/>
      <c r="D56" s="122"/>
    </row>
    <row r="57" spans="1:4" s="60" customFormat="1" ht="11" x14ac:dyDescent="0.2">
      <c r="A57" s="62"/>
      <c r="B57" s="122"/>
      <c r="C57" s="122"/>
      <c r="D57" s="122"/>
    </row>
    <row r="58" spans="1:4" s="60" customFormat="1" ht="11" x14ac:dyDescent="0.2">
      <c r="A58" s="62"/>
      <c r="B58" s="122"/>
      <c r="C58" s="122"/>
      <c r="D58" s="122"/>
    </row>
    <row r="59" spans="1:4" s="60" customFormat="1" ht="11" x14ac:dyDescent="0.2">
      <c r="A59" s="62"/>
      <c r="B59" s="122"/>
      <c r="C59" s="122"/>
      <c r="D59" s="122"/>
    </row>
    <row r="60" spans="1:4" s="60" customFormat="1" ht="11" x14ac:dyDescent="0.2">
      <c r="A60" s="62"/>
      <c r="B60" s="122"/>
      <c r="C60" s="122"/>
      <c r="D60" s="122"/>
    </row>
    <row r="61" spans="1:4" s="60" customFormat="1" ht="11" x14ac:dyDescent="0.2">
      <c r="A61" s="62"/>
      <c r="B61" s="122"/>
      <c r="C61" s="122"/>
      <c r="D61" s="122"/>
    </row>
    <row r="62" spans="1:4" s="60" customFormat="1" ht="11" x14ac:dyDescent="0.2">
      <c r="A62" s="62"/>
      <c r="B62" s="122"/>
      <c r="C62" s="122"/>
      <c r="D62" s="122"/>
    </row>
    <row r="63" spans="1:4" s="60" customFormat="1" ht="11" x14ac:dyDescent="0.2">
      <c r="A63" s="62"/>
      <c r="B63" s="122"/>
      <c r="C63" s="122"/>
      <c r="D63" s="122"/>
    </row>
    <row r="64" spans="1:4" s="60" customFormat="1" ht="11" x14ac:dyDescent="0.2">
      <c r="A64" s="62"/>
      <c r="B64" s="122"/>
      <c r="C64" s="122"/>
      <c r="D64" s="122"/>
    </row>
    <row r="65" spans="1:4" s="60" customFormat="1" ht="11" x14ac:dyDescent="0.2">
      <c r="A65" s="62"/>
      <c r="B65" s="122"/>
      <c r="C65" s="122"/>
      <c r="D65" s="122"/>
    </row>
    <row r="66" spans="1:4" s="60" customFormat="1" ht="11" x14ac:dyDescent="0.2">
      <c r="A66" s="62"/>
      <c r="B66" s="122"/>
      <c r="C66" s="122"/>
      <c r="D66" s="122"/>
    </row>
    <row r="67" spans="1:4" s="60" customFormat="1" ht="11" x14ac:dyDescent="0.2">
      <c r="A67" s="62"/>
      <c r="B67" s="122"/>
      <c r="C67" s="122"/>
      <c r="D67" s="122"/>
    </row>
    <row r="68" spans="1:4" s="60" customFormat="1" ht="11" x14ac:dyDescent="0.2">
      <c r="A68" s="62"/>
      <c r="B68" s="122"/>
      <c r="C68" s="122"/>
      <c r="D68" s="122"/>
    </row>
    <row r="69" spans="1:4" s="60" customFormat="1" ht="11" x14ac:dyDescent="0.2">
      <c r="A69" s="62"/>
      <c r="B69" s="122"/>
      <c r="C69" s="122"/>
      <c r="D69" s="122"/>
    </row>
    <row r="70" spans="1:4" s="60" customFormat="1" ht="11" x14ac:dyDescent="0.2">
      <c r="A70" s="62"/>
      <c r="B70" s="122"/>
      <c r="C70" s="122"/>
      <c r="D70" s="122"/>
    </row>
    <row r="71" spans="1:4" s="60" customFormat="1" ht="11" x14ac:dyDescent="0.2">
      <c r="A71" s="62"/>
      <c r="B71" s="122"/>
      <c r="C71" s="122"/>
      <c r="D71" s="122"/>
    </row>
    <row r="72" spans="1:4" s="60" customFormat="1" ht="11" x14ac:dyDescent="0.2">
      <c r="A72" s="62"/>
      <c r="B72" s="122"/>
      <c r="C72" s="122"/>
      <c r="D72" s="122"/>
    </row>
    <row r="73" spans="1:4" s="60" customFormat="1" ht="11" x14ac:dyDescent="0.2">
      <c r="A73" s="62"/>
      <c r="B73" s="122"/>
      <c r="C73" s="122"/>
      <c r="D73" s="122"/>
    </row>
    <row r="74" spans="1:4" s="60" customFormat="1" ht="11" x14ac:dyDescent="0.2">
      <c r="A74" s="62"/>
      <c r="B74" s="122"/>
      <c r="C74" s="122"/>
      <c r="D74" s="122"/>
    </row>
    <row r="75" spans="1:4" s="60" customFormat="1" ht="11" x14ac:dyDescent="0.2">
      <c r="A75" s="62"/>
      <c r="B75" s="122"/>
      <c r="C75" s="122"/>
      <c r="D75" s="122"/>
    </row>
    <row r="76" spans="1:4" s="60" customFormat="1" ht="11" x14ac:dyDescent="0.2">
      <c r="A76" s="62"/>
      <c r="B76" s="122"/>
      <c r="C76" s="122"/>
      <c r="D76" s="122"/>
    </row>
    <row r="77" spans="1:4" s="60" customFormat="1" ht="11" x14ac:dyDescent="0.2">
      <c r="A77" s="62"/>
      <c r="B77" s="122"/>
      <c r="C77" s="122"/>
      <c r="D77" s="122"/>
    </row>
    <row r="78" spans="1:4" s="60" customFormat="1" ht="11" x14ac:dyDescent="0.2">
      <c r="A78" s="62"/>
      <c r="B78" s="122"/>
      <c r="C78" s="122"/>
      <c r="D78" s="122"/>
    </row>
    <row r="79" spans="1:4" s="60" customFormat="1" ht="11" x14ac:dyDescent="0.2">
      <c r="A79" s="62"/>
      <c r="B79" s="122"/>
      <c r="C79" s="122"/>
      <c r="D79" s="122"/>
    </row>
    <row r="80" spans="1:4" s="60" customFormat="1" ht="11" x14ac:dyDescent="0.2">
      <c r="A80" s="62"/>
      <c r="B80" s="122"/>
      <c r="C80" s="122"/>
      <c r="D80" s="122"/>
    </row>
    <row r="81" spans="1:4" s="60" customFormat="1" ht="11" x14ac:dyDescent="0.2">
      <c r="A81" s="62"/>
      <c r="B81" s="122"/>
      <c r="C81" s="122"/>
      <c r="D81" s="122"/>
    </row>
    <row r="82" spans="1:4" s="60" customFormat="1" ht="11" x14ac:dyDescent="0.2">
      <c r="A82" s="62"/>
      <c r="B82" s="122"/>
      <c r="C82" s="122"/>
      <c r="D82" s="122"/>
    </row>
    <row r="83" spans="1:4" s="60" customFormat="1" ht="11" x14ac:dyDescent="0.2">
      <c r="A83" s="62"/>
      <c r="B83" s="122"/>
      <c r="C83" s="122"/>
      <c r="D83" s="122"/>
    </row>
    <row r="84" spans="1:4" s="60" customFormat="1" ht="11" x14ac:dyDescent="0.2">
      <c r="A84" s="62"/>
      <c r="B84" s="122"/>
      <c r="C84" s="122"/>
      <c r="D84" s="122"/>
    </row>
    <row r="85" spans="1:4" s="60" customFormat="1" ht="11" x14ac:dyDescent="0.2">
      <c r="A85" s="62"/>
      <c r="B85" s="122"/>
      <c r="C85" s="122"/>
      <c r="D85" s="122"/>
    </row>
    <row r="86" spans="1:4" s="60" customFormat="1" ht="11" x14ac:dyDescent="0.2">
      <c r="A86" s="62"/>
      <c r="B86" s="122"/>
      <c r="C86" s="122"/>
      <c r="D86" s="122"/>
    </row>
    <row r="87" spans="1:4" s="60" customFormat="1" ht="11" x14ac:dyDescent="0.2">
      <c r="A87" s="62"/>
      <c r="B87" s="122"/>
      <c r="C87" s="122"/>
      <c r="D87" s="122"/>
    </row>
    <row r="88" spans="1:4" s="60" customFormat="1" ht="11" x14ac:dyDescent="0.2">
      <c r="A88" s="62"/>
      <c r="B88" s="122"/>
      <c r="C88" s="122"/>
      <c r="D88" s="122"/>
    </row>
    <row r="89" spans="1:4" s="60" customFormat="1" ht="11" x14ac:dyDescent="0.2">
      <c r="A89" s="62"/>
      <c r="B89" s="122"/>
      <c r="C89" s="122"/>
      <c r="D89" s="122"/>
    </row>
    <row r="90" spans="1:4" s="60" customFormat="1" ht="11" x14ac:dyDescent="0.2">
      <c r="A90" s="62"/>
      <c r="B90" s="122"/>
      <c r="C90" s="122"/>
      <c r="D90" s="122"/>
    </row>
    <row r="91" spans="1:4" s="60" customFormat="1" ht="11" x14ac:dyDescent="0.2">
      <c r="A91" s="62"/>
      <c r="B91" s="122"/>
      <c r="C91" s="122"/>
      <c r="D91" s="122"/>
    </row>
    <row r="92" spans="1:4" s="60" customFormat="1" ht="11" x14ac:dyDescent="0.2">
      <c r="A92" s="62"/>
      <c r="B92" s="122"/>
      <c r="C92" s="122"/>
      <c r="D92" s="122"/>
    </row>
    <row r="93" spans="1:4" s="60" customFormat="1" ht="11" x14ac:dyDescent="0.2">
      <c r="A93" s="62"/>
      <c r="B93" s="122"/>
      <c r="C93" s="122"/>
      <c r="D93" s="122"/>
    </row>
    <row r="94" spans="1:4" s="60" customFormat="1" ht="11" x14ac:dyDescent="0.2">
      <c r="A94" s="62"/>
      <c r="B94" s="122"/>
      <c r="C94" s="122"/>
      <c r="D94" s="122"/>
    </row>
    <row r="95" spans="1:4" s="60" customFormat="1" ht="11" x14ac:dyDescent="0.2">
      <c r="A95" s="62"/>
      <c r="B95" s="122"/>
      <c r="C95" s="122"/>
      <c r="D95" s="122"/>
    </row>
    <row r="96" spans="1:4" s="60" customFormat="1" ht="11" x14ac:dyDescent="0.2">
      <c r="A96" s="62"/>
      <c r="B96" s="122"/>
      <c r="C96" s="122"/>
      <c r="D96" s="122"/>
    </row>
    <row r="97" spans="1:4" s="60" customFormat="1" ht="11" x14ac:dyDescent="0.2">
      <c r="A97" s="62"/>
      <c r="B97" s="122"/>
      <c r="C97" s="122"/>
      <c r="D97" s="122"/>
    </row>
    <row r="98" spans="1:4" s="60" customFormat="1" ht="11" x14ac:dyDescent="0.2">
      <c r="A98" s="62"/>
      <c r="B98" s="122"/>
      <c r="C98" s="122"/>
      <c r="D98" s="122"/>
    </row>
    <row r="99" spans="1:4" s="60" customFormat="1" ht="11" x14ac:dyDescent="0.2">
      <c r="A99" s="62"/>
      <c r="B99" s="122"/>
      <c r="C99" s="122"/>
      <c r="D99" s="122"/>
    </row>
    <row r="100" spans="1:4" s="60" customFormat="1" ht="11" x14ac:dyDescent="0.2">
      <c r="A100" s="62"/>
      <c r="B100" s="122"/>
      <c r="C100" s="122"/>
      <c r="D100" s="122"/>
    </row>
    <row r="101" spans="1:4" s="60" customFormat="1" ht="11" x14ac:dyDescent="0.2">
      <c r="A101" s="62"/>
      <c r="B101" s="122"/>
      <c r="C101" s="122"/>
      <c r="D101" s="122"/>
    </row>
    <row r="102" spans="1:4" s="60" customFormat="1" ht="11" x14ac:dyDescent="0.2">
      <c r="A102" s="62"/>
      <c r="B102" s="122"/>
      <c r="C102" s="122"/>
      <c r="D102" s="122"/>
    </row>
    <row r="103" spans="1:4" s="60" customFormat="1" ht="11" x14ac:dyDescent="0.2">
      <c r="A103" s="62"/>
      <c r="B103" s="122"/>
      <c r="C103" s="122"/>
      <c r="D103" s="122"/>
    </row>
    <row r="104" spans="1:4" s="60" customFormat="1" ht="11" x14ac:dyDescent="0.2">
      <c r="A104" s="62"/>
      <c r="B104" s="122"/>
      <c r="C104" s="122"/>
      <c r="D104" s="122"/>
    </row>
    <row r="105" spans="1:4" s="60" customFormat="1" ht="11" x14ac:dyDescent="0.2">
      <c r="A105" s="62"/>
      <c r="B105" s="122"/>
      <c r="C105" s="122"/>
      <c r="D105" s="122"/>
    </row>
    <row r="106" spans="1:4" s="60" customFormat="1" ht="11" x14ac:dyDescent="0.2">
      <c r="A106" s="62"/>
      <c r="B106" s="122"/>
      <c r="C106" s="122"/>
      <c r="D106" s="122"/>
    </row>
    <row r="107" spans="1:4" s="60" customFormat="1" ht="11" x14ac:dyDescent="0.2">
      <c r="A107" s="62"/>
      <c r="B107" s="122"/>
      <c r="C107" s="122"/>
      <c r="D107" s="122"/>
    </row>
    <row r="108" spans="1:4" s="60" customFormat="1" ht="11" x14ac:dyDescent="0.2">
      <c r="A108" s="62"/>
      <c r="B108" s="122"/>
      <c r="C108" s="122"/>
      <c r="D108" s="122"/>
    </row>
    <row r="109" spans="1:4" s="60" customFormat="1" ht="11" x14ac:dyDescent="0.2">
      <c r="A109" s="62"/>
      <c r="B109" s="122"/>
      <c r="C109" s="122"/>
      <c r="D109" s="122"/>
    </row>
    <row r="110" spans="1:4" s="60" customFormat="1" ht="11" x14ac:dyDescent="0.2">
      <c r="A110" s="62"/>
      <c r="B110" s="122"/>
      <c r="C110" s="122"/>
      <c r="D110" s="122"/>
    </row>
    <row r="111" spans="1:4" s="60" customFormat="1" ht="11" x14ac:dyDescent="0.2">
      <c r="A111" s="62"/>
      <c r="B111" s="122"/>
      <c r="C111" s="122"/>
      <c r="D111" s="122"/>
    </row>
    <row r="112" spans="1:4" s="60" customFormat="1" ht="11" x14ac:dyDescent="0.2">
      <c r="A112" s="62"/>
      <c r="B112" s="122"/>
      <c r="C112" s="122"/>
      <c r="D112" s="122"/>
    </row>
    <row r="113" spans="1:4" s="60" customFormat="1" ht="11" x14ac:dyDescent="0.2">
      <c r="A113" s="62"/>
      <c r="B113" s="122"/>
      <c r="C113" s="122"/>
      <c r="D113" s="122"/>
    </row>
    <row r="114" spans="1:4" s="60" customFormat="1" ht="11" x14ac:dyDescent="0.2">
      <c r="A114" s="62"/>
      <c r="B114" s="122"/>
      <c r="C114" s="122"/>
      <c r="D114" s="122"/>
    </row>
    <row r="115" spans="1:4" s="60" customFormat="1" ht="11" x14ac:dyDescent="0.2">
      <c r="A115" s="62"/>
      <c r="B115" s="122"/>
      <c r="C115" s="122"/>
      <c r="D115" s="122"/>
    </row>
    <row r="116" spans="1:4" s="60" customFormat="1" ht="11" x14ac:dyDescent="0.2">
      <c r="A116" s="62"/>
      <c r="B116" s="122"/>
      <c r="C116" s="122"/>
      <c r="D116" s="122"/>
    </row>
    <row r="117" spans="1:4" s="60" customFormat="1" ht="11" x14ac:dyDescent="0.2">
      <c r="A117" s="62"/>
      <c r="B117" s="122"/>
      <c r="C117" s="122"/>
      <c r="D117" s="122"/>
    </row>
    <row r="118" spans="1:4" s="60" customFormat="1" ht="11" x14ac:dyDescent="0.2">
      <c r="A118" s="62"/>
      <c r="B118" s="122"/>
      <c r="C118" s="122"/>
      <c r="D118" s="122"/>
    </row>
    <row r="119" spans="1:4" s="60" customFormat="1" ht="11" x14ac:dyDescent="0.2">
      <c r="A119" s="62"/>
      <c r="B119" s="122"/>
      <c r="C119" s="122"/>
      <c r="D119" s="122"/>
    </row>
    <row r="120" spans="1:4" s="60" customFormat="1" ht="11" x14ac:dyDescent="0.2">
      <c r="A120" s="62"/>
      <c r="B120" s="122"/>
      <c r="C120" s="122"/>
      <c r="D120" s="122"/>
    </row>
    <row r="121" spans="1:4" s="60" customFormat="1" ht="11" x14ac:dyDescent="0.2">
      <c r="A121" s="62"/>
      <c r="B121" s="122"/>
      <c r="C121" s="122"/>
      <c r="D121" s="122"/>
    </row>
    <row r="122" spans="1:4" s="60" customFormat="1" ht="11" x14ac:dyDescent="0.2">
      <c r="A122" s="62"/>
      <c r="B122" s="122"/>
      <c r="C122" s="122"/>
      <c r="D122" s="122"/>
    </row>
    <row r="123" spans="1:4" s="60" customFormat="1" ht="11" x14ac:dyDescent="0.2">
      <c r="A123" s="62"/>
      <c r="B123" s="122"/>
      <c r="C123" s="122"/>
      <c r="D123" s="122"/>
    </row>
    <row r="124" spans="1:4" s="60" customFormat="1" ht="11" x14ac:dyDescent="0.2">
      <c r="A124" s="62"/>
      <c r="B124" s="122"/>
      <c r="C124" s="122"/>
      <c r="D124" s="122"/>
    </row>
    <row r="125" spans="1:4" s="60" customFormat="1" ht="11" x14ac:dyDescent="0.2">
      <c r="A125" s="62"/>
      <c r="B125" s="122"/>
      <c r="C125" s="122"/>
      <c r="D125" s="122"/>
    </row>
    <row r="126" spans="1:4" s="60" customFormat="1" ht="11" x14ac:dyDescent="0.2">
      <c r="A126" s="62"/>
      <c r="B126" s="122"/>
      <c r="C126" s="122"/>
      <c r="D126" s="122"/>
    </row>
    <row r="127" spans="1:4" s="60" customFormat="1" ht="11" x14ac:dyDescent="0.2">
      <c r="A127" s="62"/>
      <c r="B127" s="122"/>
      <c r="C127" s="122"/>
      <c r="D127" s="122"/>
    </row>
    <row r="128" spans="1:4" s="60" customFormat="1" ht="11" x14ac:dyDescent="0.2">
      <c r="A128" s="62"/>
      <c r="B128" s="122"/>
      <c r="C128" s="122"/>
      <c r="D128" s="122"/>
    </row>
    <row r="129" spans="1:4" s="60" customFormat="1" ht="11" x14ac:dyDescent="0.2">
      <c r="A129" s="62"/>
      <c r="B129" s="122"/>
      <c r="C129" s="122"/>
      <c r="D129" s="122"/>
    </row>
    <row r="130" spans="1:4" s="60" customFormat="1" ht="11" x14ac:dyDescent="0.2">
      <c r="A130" s="62"/>
      <c r="B130" s="122"/>
      <c r="C130" s="122"/>
      <c r="D130" s="122"/>
    </row>
    <row r="131" spans="1:4" s="60" customFormat="1" ht="11" x14ac:dyDescent="0.2">
      <c r="A131" s="62"/>
      <c r="B131" s="122"/>
      <c r="C131" s="122"/>
      <c r="D131" s="122"/>
    </row>
    <row r="132" spans="1:4" s="60" customFormat="1" ht="11" x14ac:dyDescent="0.2">
      <c r="A132" s="62"/>
      <c r="B132" s="122"/>
      <c r="C132" s="122"/>
      <c r="D132" s="122"/>
    </row>
    <row r="133" spans="1:4" s="60" customFormat="1" ht="11" x14ac:dyDescent="0.2">
      <c r="A133" s="62"/>
      <c r="B133" s="122"/>
      <c r="C133" s="122"/>
      <c r="D133" s="122"/>
    </row>
    <row r="134" spans="1:4" s="60" customFormat="1" ht="11" x14ac:dyDescent="0.2">
      <c r="A134" s="62"/>
      <c r="B134" s="122"/>
      <c r="C134" s="122"/>
      <c r="D134" s="122"/>
    </row>
    <row r="135" spans="1:4" s="60" customFormat="1" ht="11" x14ac:dyDescent="0.2">
      <c r="A135" s="62"/>
      <c r="B135" s="122"/>
      <c r="C135" s="122"/>
      <c r="D135" s="122"/>
    </row>
    <row r="136" spans="1:4" s="60" customFormat="1" ht="11" x14ac:dyDescent="0.2">
      <c r="A136" s="62"/>
      <c r="B136" s="122"/>
      <c r="C136" s="122"/>
      <c r="D136" s="122"/>
    </row>
    <row r="137" spans="1:4" s="60" customFormat="1" ht="11" x14ac:dyDescent="0.2">
      <c r="A137" s="62"/>
      <c r="B137" s="122"/>
      <c r="C137" s="122"/>
      <c r="D137" s="122"/>
    </row>
    <row r="138" spans="1:4" s="60" customFormat="1" ht="11" x14ac:dyDescent="0.2">
      <c r="A138" s="62"/>
      <c r="B138" s="122"/>
      <c r="C138" s="122"/>
      <c r="D138" s="122"/>
    </row>
    <row r="139" spans="1:4" s="60" customFormat="1" ht="11" x14ac:dyDescent="0.2">
      <c r="A139" s="62"/>
      <c r="B139" s="122"/>
      <c r="C139" s="122"/>
      <c r="D139" s="122"/>
    </row>
    <row r="140" spans="1:4" s="60" customFormat="1" ht="11" x14ac:dyDescent="0.2">
      <c r="A140" s="62"/>
      <c r="B140" s="122"/>
      <c r="C140" s="122"/>
      <c r="D140" s="122"/>
    </row>
    <row r="141" spans="1:4" s="60" customFormat="1" ht="11" x14ac:dyDescent="0.2">
      <c r="A141" s="62"/>
      <c r="B141" s="122"/>
      <c r="C141" s="122"/>
      <c r="D141" s="122"/>
    </row>
    <row r="142" spans="1:4" s="60" customFormat="1" ht="11" x14ac:dyDescent="0.2">
      <c r="A142" s="62"/>
      <c r="B142" s="122"/>
      <c r="C142" s="122"/>
      <c r="D142" s="122"/>
    </row>
    <row r="143" spans="1:4" s="60" customFormat="1" ht="11" x14ac:dyDescent="0.2">
      <c r="A143" s="62"/>
      <c r="B143" s="122"/>
      <c r="C143" s="122"/>
      <c r="D143" s="122"/>
    </row>
    <row r="144" spans="1:4" s="60" customFormat="1" ht="11" x14ac:dyDescent="0.2">
      <c r="A144" s="62"/>
      <c r="B144" s="122"/>
      <c r="C144" s="122"/>
      <c r="D144" s="122"/>
    </row>
    <row r="145" spans="1:4" s="60" customFormat="1" ht="11" x14ac:dyDescent="0.2">
      <c r="A145" s="62"/>
      <c r="B145" s="122"/>
      <c r="C145" s="122"/>
      <c r="D145" s="122"/>
    </row>
    <row r="146" spans="1:4" s="60" customFormat="1" ht="11" x14ac:dyDescent="0.2">
      <c r="A146" s="62"/>
      <c r="B146" s="122"/>
      <c r="C146" s="122"/>
      <c r="D146" s="122"/>
    </row>
    <row r="147" spans="1:4" s="60" customFormat="1" ht="11" x14ac:dyDescent="0.2">
      <c r="A147" s="62"/>
      <c r="B147" s="122"/>
      <c r="C147" s="122"/>
      <c r="D147" s="122"/>
    </row>
    <row r="148" spans="1:4" s="60" customFormat="1" ht="11" x14ac:dyDescent="0.2">
      <c r="A148" s="62"/>
      <c r="B148" s="122"/>
      <c r="C148" s="122"/>
      <c r="D148" s="122"/>
    </row>
    <row r="149" spans="1:4" s="60" customFormat="1" ht="11" x14ac:dyDescent="0.2">
      <c r="A149" s="62"/>
      <c r="B149" s="122"/>
      <c r="C149" s="122"/>
      <c r="D149" s="122"/>
    </row>
    <row r="150" spans="1:4" s="60" customFormat="1" ht="11" x14ac:dyDescent="0.2">
      <c r="A150" s="62"/>
      <c r="B150" s="122"/>
      <c r="C150" s="122"/>
      <c r="D150" s="122"/>
    </row>
    <row r="151" spans="1:4" s="60" customFormat="1" ht="11" x14ac:dyDescent="0.2">
      <c r="A151" s="62"/>
      <c r="B151" s="122"/>
      <c r="C151" s="122"/>
      <c r="D151" s="122"/>
    </row>
    <row r="152" spans="1:4" s="60" customFormat="1" ht="11" x14ac:dyDescent="0.2">
      <c r="A152" s="62"/>
      <c r="B152" s="122"/>
      <c r="C152" s="122"/>
      <c r="D152" s="122"/>
    </row>
    <row r="153" spans="1:4" s="60" customFormat="1" ht="11" x14ac:dyDescent="0.2">
      <c r="A153" s="62"/>
      <c r="B153" s="122"/>
      <c r="C153" s="122"/>
      <c r="D153" s="122"/>
    </row>
    <row r="154" spans="1:4" s="60" customFormat="1" ht="11" x14ac:dyDescent="0.2">
      <c r="A154" s="62"/>
      <c r="B154" s="122"/>
      <c r="C154" s="122"/>
      <c r="D154" s="122"/>
    </row>
    <row r="155" spans="1:4" s="60" customFormat="1" ht="11" x14ac:dyDescent="0.2">
      <c r="A155" s="62"/>
      <c r="B155" s="122"/>
      <c r="C155" s="122"/>
      <c r="D155" s="122"/>
    </row>
    <row r="156" spans="1:4" s="60" customFormat="1" ht="11" x14ac:dyDescent="0.2">
      <c r="A156" s="62"/>
      <c r="B156" s="122"/>
      <c r="C156" s="122"/>
      <c r="D156" s="122"/>
    </row>
    <row r="157" spans="1:4" s="60" customFormat="1" ht="11" x14ac:dyDescent="0.2">
      <c r="A157" s="62"/>
      <c r="B157" s="122"/>
      <c r="C157" s="122"/>
      <c r="D157" s="122"/>
    </row>
    <row r="158" spans="1:4" s="60" customFormat="1" ht="11" x14ac:dyDescent="0.2">
      <c r="A158" s="62"/>
      <c r="B158" s="122"/>
      <c r="C158" s="122"/>
      <c r="D158" s="122"/>
    </row>
    <row r="159" spans="1:4" s="60" customFormat="1" ht="11" x14ac:dyDescent="0.2">
      <c r="A159" s="62"/>
      <c r="B159" s="122"/>
      <c r="C159" s="122"/>
      <c r="D159" s="122"/>
    </row>
    <row r="160" spans="1:4" s="60" customFormat="1" ht="11" x14ac:dyDescent="0.2">
      <c r="A160" s="62"/>
      <c r="B160" s="122"/>
      <c r="C160" s="122"/>
      <c r="D160" s="122"/>
    </row>
    <row r="161" spans="1:4" s="60" customFormat="1" ht="11" x14ac:dyDescent="0.2">
      <c r="A161" s="62"/>
      <c r="B161" s="122"/>
      <c r="C161" s="122"/>
      <c r="D161" s="122"/>
    </row>
    <row r="162" spans="1:4" s="60" customFormat="1" ht="11" x14ac:dyDescent="0.2">
      <c r="A162" s="62"/>
      <c r="B162" s="122"/>
      <c r="C162" s="122"/>
      <c r="D162" s="122"/>
    </row>
    <row r="163" spans="1:4" s="60" customFormat="1" ht="11" x14ac:dyDescent="0.2">
      <c r="A163" s="62"/>
      <c r="B163" s="122"/>
      <c r="C163" s="122"/>
      <c r="D163" s="122"/>
    </row>
    <row r="164" spans="1:4" s="60" customFormat="1" ht="11" x14ac:dyDescent="0.2">
      <c r="A164" s="62"/>
      <c r="B164" s="122"/>
      <c r="C164" s="122"/>
      <c r="D164" s="122"/>
    </row>
    <row r="165" spans="1:4" s="60" customFormat="1" ht="11" x14ac:dyDescent="0.2">
      <c r="A165" s="62"/>
      <c r="B165" s="122"/>
      <c r="C165" s="122"/>
      <c r="D165" s="122"/>
    </row>
    <row r="166" spans="1:4" s="60" customFormat="1" ht="11" x14ac:dyDescent="0.2">
      <c r="A166" s="62"/>
      <c r="B166" s="122"/>
      <c r="C166" s="122"/>
      <c r="D166" s="122"/>
    </row>
    <row r="167" spans="1:4" s="60" customFormat="1" ht="11" x14ac:dyDescent="0.2">
      <c r="A167" s="62"/>
      <c r="B167" s="122"/>
      <c r="C167" s="122"/>
      <c r="D167" s="122"/>
    </row>
    <row r="168" spans="1:4" s="60" customFormat="1" ht="11" x14ac:dyDescent="0.2">
      <c r="A168" s="62"/>
      <c r="B168" s="122"/>
      <c r="C168" s="122"/>
      <c r="D168" s="122"/>
    </row>
    <row r="169" spans="1:4" s="60" customFormat="1" ht="11" x14ac:dyDescent="0.2">
      <c r="A169" s="62"/>
      <c r="B169" s="122"/>
      <c r="C169" s="122"/>
      <c r="D169" s="122"/>
    </row>
    <row r="170" spans="1:4" s="60" customFormat="1" ht="11" x14ac:dyDescent="0.2">
      <c r="A170" s="62"/>
      <c r="B170" s="122"/>
      <c r="C170" s="122"/>
      <c r="D170" s="122"/>
    </row>
    <row r="171" spans="1:4" s="60" customFormat="1" ht="11" x14ac:dyDescent="0.2">
      <c r="A171" s="62"/>
      <c r="B171" s="122"/>
      <c r="C171" s="122"/>
      <c r="D171" s="122"/>
    </row>
    <row r="172" spans="1:4" s="60" customFormat="1" ht="11" x14ac:dyDescent="0.2">
      <c r="A172" s="62"/>
      <c r="B172" s="122"/>
      <c r="C172" s="122"/>
      <c r="D172" s="122"/>
    </row>
    <row r="173" spans="1:4" s="60" customFormat="1" ht="11" x14ac:dyDescent="0.2">
      <c r="A173" s="62"/>
      <c r="B173" s="122"/>
      <c r="C173" s="122"/>
      <c r="D173" s="122"/>
    </row>
    <row r="174" spans="1:4" s="60" customFormat="1" ht="11" x14ac:dyDescent="0.2">
      <c r="A174" s="62"/>
      <c r="B174" s="122"/>
      <c r="C174" s="122"/>
      <c r="D174" s="122"/>
    </row>
    <row r="175" spans="1:4" s="60" customFormat="1" ht="11" x14ac:dyDescent="0.2">
      <c r="A175" s="62"/>
      <c r="B175" s="122"/>
      <c r="C175" s="122"/>
      <c r="D175" s="122"/>
    </row>
    <row r="176" spans="1:4" s="60" customFormat="1" ht="11" x14ac:dyDescent="0.2">
      <c r="A176" s="62"/>
      <c r="B176" s="122"/>
      <c r="C176" s="122"/>
      <c r="D176" s="122"/>
    </row>
    <row r="177" spans="1:4" s="60" customFormat="1" ht="11" x14ac:dyDescent="0.2">
      <c r="A177" s="62"/>
      <c r="B177" s="122"/>
      <c r="C177" s="122"/>
      <c r="D177" s="122"/>
    </row>
    <row r="178" spans="1:4" s="60" customFormat="1" ht="11" x14ac:dyDescent="0.2">
      <c r="A178" s="62"/>
      <c r="B178" s="122"/>
      <c r="C178" s="122"/>
      <c r="D178" s="122"/>
    </row>
    <row r="179" spans="1:4" s="60" customFormat="1" ht="11" x14ac:dyDescent="0.2">
      <c r="A179" s="62"/>
      <c r="B179" s="122"/>
      <c r="C179" s="122"/>
      <c r="D179" s="122"/>
    </row>
    <row r="180" spans="1:4" s="60" customFormat="1" ht="11" x14ac:dyDescent="0.2">
      <c r="A180" s="62"/>
      <c r="B180" s="122"/>
      <c r="C180" s="122"/>
      <c r="D180" s="122"/>
    </row>
    <row r="181" spans="1:4" s="60" customFormat="1" ht="11" x14ac:dyDescent="0.2">
      <c r="A181" s="62"/>
      <c r="B181" s="122"/>
      <c r="C181" s="122"/>
      <c r="D181" s="122"/>
    </row>
    <row r="182" spans="1:4" s="60" customFormat="1" ht="11" x14ac:dyDescent="0.2">
      <c r="A182" s="62"/>
      <c r="B182" s="122"/>
      <c r="C182" s="122"/>
      <c r="D182" s="122"/>
    </row>
    <row r="183" spans="1:4" s="60" customFormat="1" ht="11" x14ac:dyDescent="0.2">
      <c r="A183" s="62"/>
      <c r="B183" s="122"/>
      <c r="C183" s="122"/>
      <c r="D183" s="122"/>
    </row>
    <row r="184" spans="1:4" s="60" customFormat="1" ht="11" x14ac:dyDescent="0.2">
      <c r="A184" s="62"/>
      <c r="B184" s="122"/>
      <c r="C184" s="122"/>
      <c r="D184" s="122"/>
    </row>
    <row r="185" spans="1:4" s="60" customFormat="1" ht="11" x14ac:dyDescent="0.2">
      <c r="A185" s="62"/>
      <c r="B185" s="122"/>
      <c r="C185" s="122"/>
      <c r="D185" s="122"/>
    </row>
    <row r="186" spans="1:4" s="60" customFormat="1" ht="11" x14ac:dyDescent="0.2">
      <c r="A186" s="62"/>
      <c r="B186" s="122"/>
      <c r="C186" s="122"/>
      <c r="D186" s="122"/>
    </row>
    <row r="187" spans="1:4" s="60" customFormat="1" ht="11" x14ac:dyDescent="0.2">
      <c r="A187" s="62"/>
      <c r="B187" s="122"/>
      <c r="C187" s="122"/>
      <c r="D187" s="122"/>
    </row>
    <row r="188" spans="1:4" s="60" customFormat="1" ht="11" x14ac:dyDescent="0.2">
      <c r="A188" s="62"/>
      <c r="B188" s="122"/>
      <c r="C188" s="122"/>
      <c r="D188" s="122"/>
    </row>
    <row r="189" spans="1:4" s="60" customFormat="1" ht="11" x14ac:dyDescent="0.2">
      <c r="A189" s="62"/>
      <c r="B189" s="122"/>
      <c r="C189" s="122"/>
      <c r="D189" s="122"/>
    </row>
    <row r="190" spans="1:4" s="60" customFormat="1" ht="11" x14ac:dyDescent="0.2">
      <c r="A190" s="62"/>
      <c r="B190" s="122"/>
      <c r="C190" s="122"/>
      <c r="D190" s="122"/>
    </row>
    <row r="191" spans="1:4" s="60" customFormat="1" ht="11" x14ac:dyDescent="0.2">
      <c r="A191" s="62"/>
      <c r="B191" s="122"/>
      <c r="C191" s="122"/>
      <c r="D191" s="122"/>
    </row>
    <row r="192" spans="1:4" s="60" customFormat="1" ht="11" x14ac:dyDescent="0.2">
      <c r="A192" s="62"/>
      <c r="B192" s="122"/>
      <c r="C192" s="122"/>
      <c r="D192" s="122"/>
    </row>
    <row r="193" spans="1:4" s="60" customFormat="1" ht="11" x14ac:dyDescent="0.2">
      <c r="A193" s="62"/>
      <c r="B193" s="122"/>
      <c r="C193" s="122"/>
      <c r="D193" s="122"/>
    </row>
    <row r="194" spans="1:4" s="60" customFormat="1" ht="11" x14ac:dyDescent="0.2">
      <c r="A194" s="62"/>
      <c r="B194" s="122"/>
      <c r="C194" s="122"/>
      <c r="D194" s="122"/>
    </row>
    <row r="195" spans="1:4" s="60" customFormat="1" ht="11" x14ac:dyDescent="0.2">
      <c r="A195" s="62"/>
      <c r="B195" s="122"/>
      <c r="C195" s="122"/>
      <c r="D195" s="122"/>
    </row>
    <row r="196" spans="1:4" s="60" customFormat="1" ht="11" x14ac:dyDescent="0.2">
      <c r="A196" s="62"/>
      <c r="B196" s="122"/>
      <c r="C196" s="122"/>
      <c r="D196" s="122"/>
    </row>
    <row r="197" spans="1:4" s="60" customFormat="1" ht="11" x14ac:dyDescent="0.2">
      <c r="A197" s="62"/>
      <c r="B197" s="122"/>
      <c r="C197" s="122"/>
      <c r="D197" s="122"/>
    </row>
    <row r="198" spans="1:4" s="60" customFormat="1" ht="11" x14ac:dyDescent="0.2">
      <c r="A198" s="62"/>
      <c r="B198" s="122"/>
      <c r="C198" s="122"/>
      <c r="D198" s="122"/>
    </row>
    <row r="199" spans="1:4" s="60" customFormat="1" ht="11" x14ac:dyDescent="0.2">
      <c r="A199" s="62"/>
      <c r="B199" s="122"/>
      <c r="C199" s="122"/>
      <c r="D199" s="122"/>
    </row>
    <row r="200" spans="1:4" s="60" customFormat="1" ht="11" x14ac:dyDescent="0.2">
      <c r="A200" s="62"/>
      <c r="B200" s="122"/>
      <c r="C200" s="122"/>
      <c r="D200" s="122"/>
    </row>
    <row r="201" spans="1:4" s="60" customFormat="1" ht="11" x14ac:dyDescent="0.2">
      <c r="A201" s="62"/>
      <c r="B201" s="122"/>
      <c r="C201" s="122"/>
      <c r="D201" s="122"/>
    </row>
    <row r="202" spans="1:4" s="60" customFormat="1" ht="11" x14ac:dyDescent="0.2">
      <c r="A202" s="62"/>
      <c r="B202" s="122"/>
      <c r="C202" s="122"/>
      <c r="D202" s="122"/>
    </row>
    <row r="203" spans="1:4" s="60" customFormat="1" ht="11" x14ac:dyDescent="0.2">
      <c r="A203" s="62"/>
      <c r="B203" s="122"/>
      <c r="C203" s="122"/>
      <c r="D203" s="122"/>
    </row>
    <row r="204" spans="1:4" s="60" customFormat="1" ht="11" x14ac:dyDescent="0.2">
      <c r="A204" s="62"/>
      <c r="B204" s="122"/>
      <c r="C204" s="122"/>
      <c r="D204" s="122"/>
    </row>
    <row r="205" spans="1:4" s="60" customFormat="1" ht="11" x14ac:dyDescent="0.2">
      <c r="A205" s="62"/>
      <c r="B205" s="122"/>
      <c r="C205" s="122"/>
      <c r="D205" s="122"/>
    </row>
    <row r="206" spans="1:4" s="60" customFormat="1" ht="11" x14ac:dyDescent="0.2">
      <c r="A206" s="62"/>
      <c r="B206" s="122"/>
      <c r="C206" s="122"/>
      <c r="D206" s="122"/>
    </row>
    <row r="207" spans="1:4" s="60" customFormat="1" ht="11" x14ac:dyDescent="0.2">
      <c r="A207" s="62"/>
      <c r="B207" s="122"/>
      <c r="C207" s="122"/>
      <c r="D207" s="122"/>
    </row>
    <row r="208" spans="1:4" s="60" customFormat="1" ht="11" x14ac:dyDescent="0.2">
      <c r="A208" s="62"/>
      <c r="B208" s="122"/>
      <c r="C208" s="122"/>
      <c r="D208" s="122"/>
    </row>
    <row r="209" spans="1:4" s="60" customFormat="1" ht="11" x14ac:dyDescent="0.2">
      <c r="A209" s="62"/>
      <c r="B209" s="122"/>
      <c r="C209" s="122"/>
      <c r="D209" s="122"/>
    </row>
    <row r="210" spans="1:4" s="60" customFormat="1" ht="11" x14ac:dyDescent="0.2">
      <c r="A210" s="62"/>
      <c r="B210" s="122"/>
      <c r="C210" s="122"/>
      <c r="D210" s="122"/>
    </row>
    <row r="211" spans="1:4" s="60" customFormat="1" ht="11" x14ac:dyDescent="0.2">
      <c r="A211" s="62"/>
      <c r="B211" s="122"/>
      <c r="C211" s="122"/>
      <c r="D211" s="122"/>
    </row>
    <row r="212" spans="1:4" s="60" customFormat="1" ht="11" x14ac:dyDescent="0.2">
      <c r="A212" s="62"/>
      <c r="B212" s="122"/>
      <c r="C212" s="122"/>
      <c r="D212" s="122"/>
    </row>
    <row r="213" spans="1:4" s="60" customFormat="1" ht="11" x14ac:dyDescent="0.2">
      <c r="A213" s="62"/>
      <c r="B213" s="122"/>
      <c r="C213" s="122"/>
      <c r="D213" s="122"/>
    </row>
    <row r="214" spans="1:4" s="60" customFormat="1" ht="11" x14ac:dyDescent="0.2">
      <c r="A214" s="62"/>
      <c r="B214" s="122"/>
      <c r="C214" s="122"/>
      <c r="D214" s="122"/>
    </row>
    <row r="215" spans="1:4" s="60" customFormat="1" ht="11" x14ac:dyDescent="0.2">
      <c r="A215" s="62"/>
      <c r="B215" s="122"/>
      <c r="C215" s="122"/>
      <c r="D215" s="122"/>
    </row>
    <row r="216" spans="1:4" s="60" customFormat="1" ht="11" x14ac:dyDescent="0.2">
      <c r="A216" s="62"/>
      <c r="B216" s="122"/>
      <c r="C216" s="122"/>
      <c r="D216" s="122"/>
    </row>
    <row r="217" spans="1:4" s="60" customFormat="1" ht="11" x14ac:dyDescent="0.2">
      <c r="A217" s="62"/>
      <c r="B217" s="122"/>
      <c r="C217" s="122"/>
      <c r="D217" s="122"/>
    </row>
    <row r="218" spans="1:4" s="60" customFormat="1" ht="11" x14ac:dyDescent="0.2">
      <c r="A218" s="62"/>
      <c r="B218" s="122"/>
      <c r="C218" s="122"/>
      <c r="D218" s="122"/>
    </row>
    <row r="219" spans="1:4" s="60" customFormat="1" ht="11" x14ac:dyDescent="0.2">
      <c r="A219" s="62"/>
      <c r="B219" s="122"/>
      <c r="C219" s="122"/>
      <c r="D219" s="122"/>
    </row>
    <row r="220" spans="1:4" s="60" customFormat="1" ht="11" x14ac:dyDescent="0.2">
      <c r="A220" s="62"/>
      <c r="B220" s="122"/>
      <c r="C220" s="122"/>
      <c r="D220" s="122"/>
    </row>
    <row r="221" spans="1:4" s="60" customFormat="1" ht="11" x14ac:dyDescent="0.2">
      <c r="A221" s="62"/>
      <c r="B221" s="122"/>
      <c r="C221" s="122"/>
      <c r="D221" s="122"/>
    </row>
    <row r="222" spans="1:4" s="60" customFormat="1" ht="11" x14ac:dyDescent="0.2">
      <c r="A222" s="62"/>
      <c r="B222" s="122"/>
      <c r="C222" s="122"/>
      <c r="D222" s="122"/>
    </row>
    <row r="223" spans="1:4" s="60" customFormat="1" ht="11" x14ac:dyDescent="0.2">
      <c r="A223" s="62"/>
      <c r="B223" s="122"/>
      <c r="C223" s="122"/>
      <c r="D223" s="122"/>
    </row>
    <row r="224" spans="1:4" s="60" customFormat="1" ht="11" x14ac:dyDescent="0.2">
      <c r="A224" s="62"/>
      <c r="B224" s="122"/>
      <c r="C224" s="122"/>
      <c r="D224" s="122"/>
    </row>
    <row r="225" spans="1:4" s="60" customFormat="1" ht="11" x14ac:dyDescent="0.2">
      <c r="A225" s="62"/>
      <c r="B225" s="122"/>
      <c r="C225" s="122"/>
      <c r="D225" s="122"/>
    </row>
    <row r="226" spans="1:4" s="60" customFormat="1" ht="11" x14ac:dyDescent="0.2">
      <c r="A226" s="62"/>
      <c r="B226" s="122"/>
      <c r="C226" s="122"/>
      <c r="D226" s="122"/>
    </row>
    <row r="227" spans="1:4" s="60" customFormat="1" ht="11" x14ac:dyDescent="0.2">
      <c r="A227" s="62"/>
      <c r="B227" s="122"/>
      <c r="C227" s="122"/>
      <c r="D227" s="122"/>
    </row>
    <row r="228" spans="1:4" s="60" customFormat="1" ht="11" x14ac:dyDescent="0.2">
      <c r="A228" s="62"/>
      <c r="B228" s="122"/>
      <c r="C228" s="122"/>
      <c r="D228" s="122"/>
    </row>
    <row r="229" spans="1:4" s="60" customFormat="1" ht="11" x14ac:dyDescent="0.2">
      <c r="A229" s="62"/>
      <c r="B229" s="122"/>
      <c r="C229" s="122"/>
      <c r="D229" s="122"/>
    </row>
    <row r="230" spans="1:4" s="60" customFormat="1" ht="11" x14ac:dyDescent="0.2">
      <c r="A230" s="62"/>
      <c r="B230" s="122"/>
      <c r="C230" s="122"/>
      <c r="D230" s="122"/>
    </row>
    <row r="231" spans="1:4" s="60" customFormat="1" ht="11" x14ac:dyDescent="0.2">
      <c r="A231" s="62"/>
      <c r="B231" s="122"/>
      <c r="C231" s="122"/>
      <c r="D231" s="122"/>
    </row>
    <row r="232" spans="1:4" s="60" customFormat="1" ht="11" x14ac:dyDescent="0.2">
      <c r="A232" s="62"/>
      <c r="B232" s="122"/>
      <c r="C232" s="122"/>
      <c r="D232" s="122"/>
    </row>
    <row r="233" spans="1:4" s="60" customFormat="1" ht="11" x14ac:dyDescent="0.2">
      <c r="A233" s="62"/>
      <c r="B233" s="122"/>
      <c r="C233" s="122"/>
      <c r="D233" s="122"/>
    </row>
    <row r="234" spans="1:4" s="60" customFormat="1" ht="11" x14ac:dyDescent="0.2">
      <c r="A234" s="62"/>
      <c r="B234" s="122"/>
      <c r="C234" s="122"/>
      <c r="D234" s="122"/>
    </row>
    <row r="235" spans="1:4" s="60" customFormat="1" ht="11" x14ac:dyDescent="0.2">
      <c r="A235" s="62"/>
      <c r="B235" s="122"/>
      <c r="C235" s="122"/>
      <c r="D235" s="122"/>
    </row>
    <row r="236" spans="1:4" s="60" customFormat="1" ht="11" x14ac:dyDescent="0.2">
      <c r="A236" s="62"/>
      <c r="B236" s="122"/>
      <c r="C236" s="122"/>
      <c r="D236" s="122"/>
    </row>
    <row r="237" spans="1:4" s="60" customFormat="1" ht="11" x14ac:dyDescent="0.2">
      <c r="A237" s="62"/>
      <c r="B237" s="122"/>
      <c r="C237" s="122"/>
      <c r="D237" s="122"/>
    </row>
    <row r="238" spans="1:4" s="60" customFormat="1" ht="11" x14ac:dyDescent="0.2">
      <c r="A238" s="62"/>
      <c r="B238" s="122"/>
      <c r="C238" s="122"/>
      <c r="D238" s="122"/>
    </row>
    <row r="239" spans="1:4" s="60" customFormat="1" ht="11" x14ac:dyDescent="0.2">
      <c r="A239" s="62"/>
      <c r="B239" s="122"/>
      <c r="C239" s="122"/>
      <c r="D239" s="122"/>
    </row>
    <row r="240" spans="1:4" s="60" customFormat="1" ht="11" x14ac:dyDescent="0.2">
      <c r="A240" s="62"/>
      <c r="B240" s="122"/>
      <c r="C240" s="122"/>
      <c r="D240" s="122"/>
    </row>
    <row r="241" spans="1:4" s="60" customFormat="1" ht="11" x14ac:dyDescent="0.2">
      <c r="A241" s="62"/>
      <c r="B241" s="122"/>
      <c r="C241" s="122"/>
      <c r="D241" s="122"/>
    </row>
    <row r="242" spans="1:4" s="60" customFormat="1" ht="11" x14ac:dyDescent="0.2">
      <c r="A242" s="62"/>
      <c r="B242" s="122"/>
      <c r="C242" s="122"/>
      <c r="D242" s="122"/>
    </row>
    <row r="243" spans="1:4" s="60" customFormat="1" ht="11" x14ac:dyDescent="0.2">
      <c r="A243" s="62"/>
      <c r="B243" s="122"/>
      <c r="C243" s="122"/>
      <c r="D243" s="122"/>
    </row>
    <row r="244" spans="1:4" s="60" customFormat="1" ht="11" x14ac:dyDescent="0.2">
      <c r="A244" s="62"/>
      <c r="B244" s="122"/>
      <c r="C244" s="122"/>
      <c r="D244" s="122"/>
    </row>
    <row r="245" spans="1:4" s="60" customFormat="1" ht="11" x14ac:dyDescent="0.2">
      <c r="A245" s="62"/>
      <c r="B245" s="122"/>
      <c r="C245" s="122"/>
      <c r="D245" s="122"/>
    </row>
    <row r="246" spans="1:4" s="60" customFormat="1" ht="11" x14ac:dyDescent="0.2">
      <c r="A246" s="62"/>
      <c r="B246" s="122"/>
      <c r="C246" s="122"/>
      <c r="D246" s="122"/>
    </row>
    <row r="247" spans="1:4" s="60" customFormat="1" ht="11" x14ac:dyDescent="0.2">
      <c r="A247" s="62"/>
      <c r="B247" s="122"/>
      <c r="C247" s="122"/>
      <c r="D247" s="122"/>
    </row>
    <row r="248" spans="1:4" s="60" customFormat="1" ht="11" x14ac:dyDescent="0.2">
      <c r="A248" s="62"/>
      <c r="B248" s="122"/>
      <c r="C248" s="122"/>
      <c r="D248" s="122"/>
    </row>
    <row r="249" spans="1:4" s="60" customFormat="1" ht="11" x14ac:dyDescent="0.2">
      <c r="A249" s="62"/>
      <c r="B249" s="122"/>
      <c r="C249" s="122"/>
      <c r="D249" s="122"/>
    </row>
    <row r="250" spans="1:4" s="60" customFormat="1" ht="11" x14ac:dyDescent="0.2">
      <c r="A250" s="62"/>
      <c r="B250" s="122"/>
      <c r="C250" s="122"/>
      <c r="D250" s="122"/>
    </row>
    <row r="251" spans="1:4" s="60" customFormat="1" ht="11" x14ac:dyDescent="0.2">
      <c r="A251" s="62"/>
      <c r="B251" s="122"/>
      <c r="C251" s="122"/>
      <c r="D251" s="122"/>
    </row>
    <row r="252" spans="1:4" s="60" customFormat="1" ht="11" x14ac:dyDescent="0.2">
      <c r="A252" s="62"/>
      <c r="B252" s="122"/>
      <c r="C252" s="122"/>
      <c r="D252" s="122"/>
    </row>
    <row r="253" spans="1:4" s="60" customFormat="1" ht="11" x14ac:dyDescent="0.2">
      <c r="A253" s="62"/>
      <c r="B253" s="122"/>
      <c r="C253" s="122"/>
      <c r="D253" s="122"/>
    </row>
    <row r="254" spans="1:4" s="60" customFormat="1" ht="11" x14ac:dyDescent="0.2">
      <c r="A254" s="62"/>
      <c r="B254" s="122"/>
      <c r="C254" s="122"/>
      <c r="D254" s="122"/>
    </row>
    <row r="255" spans="1:4" s="60" customFormat="1" ht="11" x14ac:dyDescent="0.2">
      <c r="A255" s="62"/>
      <c r="B255" s="122"/>
      <c r="C255" s="122"/>
      <c r="D255" s="122"/>
    </row>
    <row r="256" spans="1:4" s="60" customFormat="1" ht="11" x14ac:dyDescent="0.2">
      <c r="A256" s="62"/>
      <c r="B256" s="122"/>
      <c r="C256" s="122"/>
      <c r="D256" s="122"/>
    </row>
    <row r="257" spans="1:4" s="60" customFormat="1" ht="11" x14ac:dyDescent="0.2">
      <c r="A257" s="62"/>
      <c r="B257" s="122"/>
      <c r="C257" s="122"/>
      <c r="D257" s="122"/>
    </row>
    <row r="258" spans="1:4" s="60" customFormat="1" ht="11" x14ac:dyDescent="0.2">
      <c r="A258" s="62"/>
      <c r="B258" s="122"/>
      <c r="C258" s="122"/>
      <c r="D258" s="122"/>
    </row>
    <row r="259" spans="1:4" s="60" customFormat="1" ht="11" x14ac:dyDescent="0.2">
      <c r="A259" s="62"/>
      <c r="B259" s="122"/>
      <c r="C259" s="122"/>
      <c r="D259" s="122"/>
    </row>
    <row r="260" spans="1:4" s="60" customFormat="1" ht="11" x14ac:dyDescent="0.2">
      <c r="A260" s="62"/>
      <c r="B260" s="122"/>
      <c r="C260" s="122"/>
      <c r="D260" s="122"/>
    </row>
    <row r="261" spans="1:4" s="60" customFormat="1" ht="11" x14ac:dyDescent="0.2">
      <c r="A261" s="62"/>
      <c r="B261" s="122"/>
      <c r="C261" s="122"/>
      <c r="D261" s="122"/>
    </row>
    <row r="262" spans="1:4" s="60" customFormat="1" ht="11" x14ac:dyDescent="0.2">
      <c r="A262" s="62"/>
      <c r="B262" s="122"/>
      <c r="C262" s="122"/>
      <c r="D262" s="122"/>
    </row>
    <row r="263" spans="1:4" s="60" customFormat="1" ht="11" x14ac:dyDescent="0.2">
      <c r="A263" s="62"/>
      <c r="B263" s="122"/>
      <c r="C263" s="122"/>
      <c r="D263" s="122"/>
    </row>
    <row r="264" spans="1:4" s="60" customFormat="1" ht="11" x14ac:dyDescent="0.2">
      <c r="A264" s="62"/>
      <c r="B264" s="122"/>
      <c r="C264" s="122"/>
      <c r="D264" s="122"/>
    </row>
    <row r="265" spans="1:4" s="60" customFormat="1" ht="11" x14ac:dyDescent="0.2">
      <c r="A265" s="62"/>
      <c r="B265" s="122"/>
      <c r="C265" s="122"/>
      <c r="D265" s="122"/>
    </row>
    <row r="266" spans="1:4" s="60" customFormat="1" ht="11" x14ac:dyDescent="0.2">
      <c r="A266" s="62"/>
      <c r="B266" s="122"/>
      <c r="C266" s="122"/>
      <c r="D266" s="122"/>
    </row>
    <row r="267" spans="1:4" s="60" customFormat="1" ht="11" x14ac:dyDescent="0.2">
      <c r="A267" s="62"/>
      <c r="B267" s="122"/>
      <c r="C267" s="122"/>
      <c r="D267" s="122"/>
    </row>
    <row r="268" spans="1:4" s="60" customFormat="1" ht="11" x14ac:dyDescent="0.2">
      <c r="A268" s="62"/>
      <c r="B268" s="122"/>
      <c r="C268" s="122"/>
      <c r="D268" s="122"/>
    </row>
    <row r="269" spans="1:4" s="60" customFormat="1" ht="11" x14ac:dyDescent="0.2">
      <c r="A269" s="62"/>
      <c r="B269" s="122"/>
      <c r="C269" s="122"/>
      <c r="D269" s="122"/>
    </row>
    <row r="270" spans="1:4" s="60" customFormat="1" ht="11" x14ac:dyDescent="0.2">
      <c r="A270" s="62"/>
      <c r="B270" s="122"/>
      <c r="C270" s="122"/>
      <c r="D270" s="122"/>
    </row>
    <row r="271" spans="1:4" s="60" customFormat="1" ht="11" x14ac:dyDescent="0.2">
      <c r="A271" s="62"/>
      <c r="B271" s="122"/>
      <c r="C271" s="122"/>
      <c r="D271" s="122"/>
    </row>
    <row r="272" spans="1:4" s="60" customFormat="1" ht="11" x14ac:dyDescent="0.2">
      <c r="A272" s="62"/>
      <c r="B272" s="122"/>
      <c r="C272" s="122"/>
      <c r="D272" s="122"/>
    </row>
    <row r="273" spans="1:4" s="60" customFormat="1" ht="11" x14ac:dyDescent="0.2">
      <c r="A273" s="62"/>
      <c r="B273" s="122"/>
      <c r="C273" s="122"/>
      <c r="D273" s="122"/>
    </row>
    <row r="274" spans="1:4" s="60" customFormat="1" ht="11" x14ac:dyDescent="0.2">
      <c r="A274" s="62"/>
      <c r="B274" s="122"/>
      <c r="C274" s="122"/>
      <c r="D274" s="122"/>
    </row>
    <row r="275" spans="1:4" s="60" customFormat="1" ht="11" x14ac:dyDescent="0.2">
      <c r="A275" s="62"/>
      <c r="B275" s="122"/>
      <c r="C275" s="122"/>
      <c r="D275" s="122"/>
    </row>
    <row r="276" spans="1:4" s="60" customFormat="1" ht="11" x14ac:dyDescent="0.2">
      <c r="A276" s="62"/>
      <c r="B276" s="122"/>
      <c r="C276" s="122"/>
      <c r="D276" s="122"/>
    </row>
    <row r="277" spans="1:4" s="60" customFormat="1" ht="11" x14ac:dyDescent="0.2">
      <c r="A277" s="62"/>
      <c r="B277" s="122"/>
      <c r="C277" s="122"/>
      <c r="D277" s="122"/>
    </row>
    <row r="278" spans="1:4" s="60" customFormat="1" ht="11" x14ac:dyDescent="0.2">
      <c r="A278" s="62"/>
      <c r="B278" s="122"/>
      <c r="C278" s="122"/>
      <c r="D278" s="122"/>
    </row>
    <row r="279" spans="1:4" s="60" customFormat="1" ht="11" x14ac:dyDescent="0.2">
      <c r="A279" s="62"/>
      <c r="B279" s="122"/>
      <c r="C279" s="122"/>
      <c r="D279" s="122"/>
    </row>
    <row r="280" spans="1:4" s="60" customFormat="1" ht="11" x14ac:dyDescent="0.2">
      <c r="A280" s="62"/>
      <c r="B280" s="122"/>
      <c r="C280" s="122"/>
      <c r="D280" s="122"/>
    </row>
    <row r="281" spans="1:4" s="60" customFormat="1" ht="11" x14ac:dyDescent="0.2">
      <c r="A281" s="62"/>
      <c r="B281" s="122"/>
      <c r="C281" s="122"/>
      <c r="D281" s="122"/>
    </row>
    <row r="282" spans="1:4" s="60" customFormat="1" ht="11" x14ac:dyDescent="0.2">
      <c r="A282" s="62"/>
      <c r="B282" s="122"/>
      <c r="C282" s="122"/>
      <c r="D282" s="122"/>
    </row>
    <row r="283" spans="1:4" s="60" customFormat="1" ht="11" x14ac:dyDescent="0.2">
      <c r="A283" s="62"/>
      <c r="B283" s="122"/>
      <c r="C283" s="122"/>
      <c r="D283" s="122"/>
    </row>
    <row r="284" spans="1:4" s="60" customFormat="1" ht="11" x14ac:dyDescent="0.2">
      <c r="A284" s="62"/>
      <c r="B284" s="122"/>
      <c r="C284" s="122"/>
      <c r="D284" s="122"/>
    </row>
    <row r="285" spans="1:4" s="60" customFormat="1" ht="11" x14ac:dyDescent="0.2">
      <c r="A285" s="62"/>
      <c r="B285" s="122"/>
      <c r="C285" s="122"/>
      <c r="D285" s="122"/>
    </row>
    <row r="286" spans="1:4" s="60" customFormat="1" ht="11" x14ac:dyDescent="0.2">
      <c r="A286" s="62"/>
      <c r="B286" s="122"/>
      <c r="C286" s="122"/>
      <c r="D286" s="122"/>
    </row>
    <row r="287" spans="1:4" s="60" customFormat="1" ht="11" x14ac:dyDescent="0.2">
      <c r="A287" s="62"/>
      <c r="B287" s="122"/>
      <c r="C287" s="122"/>
      <c r="D287" s="122"/>
    </row>
    <row r="288" spans="1:4" s="60" customFormat="1" ht="11" x14ac:dyDescent="0.2">
      <c r="A288" s="62"/>
      <c r="B288" s="122"/>
      <c r="C288" s="122"/>
      <c r="D288" s="122"/>
    </row>
    <row r="289" spans="1:4" s="60" customFormat="1" ht="11" x14ac:dyDescent="0.2">
      <c r="A289" s="62"/>
      <c r="B289" s="122"/>
      <c r="C289" s="122"/>
      <c r="D289" s="122"/>
    </row>
    <row r="290" spans="1:4" s="60" customFormat="1" ht="11" x14ac:dyDescent="0.2">
      <c r="A290" s="62"/>
      <c r="B290" s="122"/>
      <c r="C290" s="122"/>
      <c r="D290" s="122"/>
    </row>
    <row r="291" spans="1:4" s="60" customFormat="1" ht="11" x14ac:dyDescent="0.2">
      <c r="A291" s="62"/>
      <c r="B291" s="122"/>
      <c r="C291" s="122"/>
      <c r="D291" s="122"/>
    </row>
    <row r="292" spans="1:4" s="60" customFormat="1" ht="11" x14ac:dyDescent="0.2">
      <c r="A292" s="62"/>
      <c r="B292" s="122"/>
      <c r="C292" s="122"/>
      <c r="D292" s="122"/>
    </row>
    <row r="293" spans="1:4" s="60" customFormat="1" ht="11" x14ac:dyDescent="0.2">
      <c r="A293" s="62"/>
      <c r="B293" s="122"/>
      <c r="C293" s="122"/>
      <c r="D293" s="122"/>
    </row>
    <row r="294" spans="1:4" s="60" customFormat="1" ht="11" x14ac:dyDescent="0.2">
      <c r="A294" s="62"/>
      <c r="B294" s="122"/>
      <c r="C294" s="122"/>
      <c r="D294" s="122"/>
    </row>
    <row r="295" spans="1:4" s="60" customFormat="1" ht="11" x14ac:dyDescent="0.2">
      <c r="A295" s="62"/>
      <c r="B295" s="122"/>
      <c r="C295" s="122"/>
      <c r="D295" s="122"/>
    </row>
    <row r="296" spans="1:4" s="60" customFormat="1" ht="11" x14ac:dyDescent="0.2">
      <c r="A296" s="62"/>
      <c r="B296" s="122"/>
      <c r="C296" s="122"/>
      <c r="D296" s="122"/>
    </row>
    <row r="297" spans="1:4" s="60" customFormat="1" ht="11" x14ac:dyDescent="0.2">
      <c r="A297" s="62"/>
      <c r="B297" s="122"/>
      <c r="C297" s="122"/>
      <c r="D297" s="122"/>
    </row>
    <row r="298" spans="1:4" s="60" customFormat="1" ht="11" x14ac:dyDescent="0.2">
      <c r="A298" s="62"/>
      <c r="B298" s="122"/>
      <c r="C298" s="122"/>
      <c r="D298" s="122"/>
    </row>
    <row r="299" spans="1:4" s="60" customFormat="1" ht="11" x14ac:dyDescent="0.2">
      <c r="A299" s="62"/>
      <c r="B299" s="122"/>
      <c r="C299" s="122"/>
      <c r="D299" s="122"/>
    </row>
    <row r="300" spans="1:4" s="60" customFormat="1" ht="11" x14ac:dyDescent="0.2">
      <c r="A300" s="62"/>
      <c r="B300" s="122"/>
      <c r="C300" s="122"/>
      <c r="D300" s="122"/>
    </row>
    <row r="301" spans="1:4" s="60" customFormat="1" ht="11" x14ac:dyDescent="0.2">
      <c r="A301" s="62"/>
      <c r="B301" s="122"/>
      <c r="C301" s="122"/>
      <c r="D301" s="122"/>
    </row>
    <row r="302" spans="1:4" s="60" customFormat="1" ht="11" x14ac:dyDescent="0.2">
      <c r="A302" s="62"/>
      <c r="B302" s="122"/>
      <c r="C302" s="122"/>
      <c r="D302" s="122"/>
    </row>
    <row r="303" spans="1:4" s="60" customFormat="1" ht="11" x14ac:dyDescent="0.2">
      <c r="A303" s="62"/>
      <c r="B303" s="122"/>
      <c r="C303" s="122"/>
      <c r="D303" s="122"/>
    </row>
    <row r="304" spans="1:4" s="60" customFormat="1" ht="11" x14ac:dyDescent="0.2">
      <c r="A304" s="62"/>
      <c r="B304" s="122"/>
      <c r="C304" s="122"/>
      <c r="D304" s="122"/>
    </row>
    <row r="305" spans="1:4" s="60" customFormat="1" ht="11" x14ac:dyDescent="0.2">
      <c r="A305" s="62"/>
      <c r="B305" s="122"/>
      <c r="C305" s="122"/>
      <c r="D305" s="122"/>
    </row>
    <row r="306" spans="1:4" s="60" customFormat="1" ht="11" x14ac:dyDescent="0.2">
      <c r="A306" s="62"/>
      <c r="B306" s="122"/>
      <c r="C306" s="122"/>
      <c r="D306" s="122"/>
    </row>
    <row r="307" spans="1:4" s="60" customFormat="1" ht="11" x14ac:dyDescent="0.2">
      <c r="A307" s="62"/>
      <c r="B307" s="122"/>
      <c r="C307" s="122"/>
      <c r="D307" s="122"/>
    </row>
    <row r="308" spans="1:4" s="60" customFormat="1" ht="11" x14ac:dyDescent="0.2">
      <c r="A308" s="62"/>
      <c r="B308" s="122"/>
      <c r="C308" s="122"/>
      <c r="D308" s="122"/>
    </row>
    <row r="309" spans="1:4" s="60" customFormat="1" ht="11" x14ac:dyDescent="0.2">
      <c r="A309" s="62"/>
      <c r="B309" s="122"/>
      <c r="C309" s="122"/>
      <c r="D309" s="122"/>
    </row>
    <row r="310" spans="1:4" s="60" customFormat="1" ht="11" x14ac:dyDescent="0.2">
      <c r="A310" s="62"/>
      <c r="B310" s="122"/>
      <c r="C310" s="122"/>
      <c r="D310" s="122"/>
    </row>
    <row r="311" spans="1:4" s="60" customFormat="1" ht="11" x14ac:dyDescent="0.2">
      <c r="A311" s="62"/>
      <c r="B311" s="122"/>
      <c r="C311" s="122"/>
      <c r="D311" s="122"/>
    </row>
    <row r="312" spans="1:4" s="60" customFormat="1" ht="11" x14ac:dyDescent="0.2">
      <c r="A312" s="62"/>
      <c r="B312" s="122"/>
      <c r="C312" s="122"/>
      <c r="D312" s="122"/>
    </row>
    <row r="313" spans="1:4" s="60" customFormat="1" ht="11" x14ac:dyDescent="0.2">
      <c r="A313" s="62"/>
      <c r="B313" s="122"/>
      <c r="C313" s="122"/>
      <c r="D313" s="122"/>
    </row>
    <row r="314" spans="1:4" s="60" customFormat="1" ht="11" x14ac:dyDescent="0.2">
      <c r="A314" s="62"/>
      <c r="B314" s="122"/>
      <c r="C314" s="122"/>
      <c r="D314" s="122"/>
    </row>
    <row r="315" spans="1:4" s="60" customFormat="1" ht="11" x14ac:dyDescent="0.2">
      <c r="A315" s="62"/>
      <c r="B315" s="122"/>
      <c r="C315" s="122"/>
      <c r="D315" s="122"/>
    </row>
    <row r="316" spans="1:4" s="60" customFormat="1" ht="11" x14ac:dyDescent="0.2">
      <c r="A316" s="62"/>
      <c r="B316" s="122"/>
      <c r="C316" s="122"/>
      <c r="D316" s="122"/>
    </row>
    <row r="317" spans="1:4" s="60" customFormat="1" ht="11" x14ac:dyDescent="0.2">
      <c r="A317" s="62"/>
      <c r="B317" s="122"/>
      <c r="C317" s="122"/>
      <c r="D317" s="122"/>
    </row>
    <row r="318" spans="1:4" s="60" customFormat="1" ht="11" x14ac:dyDescent="0.2">
      <c r="A318" s="62"/>
      <c r="B318" s="122"/>
      <c r="C318" s="122"/>
      <c r="D318" s="122"/>
    </row>
    <row r="319" spans="1:4" s="60" customFormat="1" ht="11" x14ac:dyDescent="0.2">
      <c r="A319" s="62"/>
      <c r="B319" s="122"/>
      <c r="C319" s="122"/>
      <c r="D319" s="122"/>
    </row>
    <row r="320" spans="1:4" s="60" customFormat="1" ht="11" x14ac:dyDescent="0.2">
      <c r="A320" s="62"/>
      <c r="B320" s="122"/>
      <c r="C320" s="122"/>
      <c r="D320" s="122"/>
    </row>
    <row r="321" spans="1:4" s="60" customFormat="1" ht="11" x14ac:dyDescent="0.2">
      <c r="A321" s="62"/>
      <c r="B321" s="122"/>
      <c r="C321" s="122"/>
      <c r="D321" s="122"/>
    </row>
    <row r="322" spans="1:4" s="60" customFormat="1" ht="11" x14ac:dyDescent="0.2">
      <c r="A322" s="62"/>
      <c r="B322" s="122"/>
      <c r="C322" s="122"/>
      <c r="D322" s="122"/>
    </row>
    <row r="323" spans="1:4" s="60" customFormat="1" ht="11" x14ac:dyDescent="0.2">
      <c r="A323" s="62"/>
      <c r="B323" s="122"/>
      <c r="C323" s="122"/>
      <c r="D323" s="122"/>
    </row>
    <row r="324" spans="1:4" s="60" customFormat="1" ht="11" x14ac:dyDescent="0.2">
      <c r="A324" s="62"/>
      <c r="B324" s="122"/>
      <c r="C324" s="122"/>
      <c r="D324" s="122"/>
    </row>
    <row r="325" spans="1:4" s="60" customFormat="1" ht="11" x14ac:dyDescent="0.2">
      <c r="A325" s="62"/>
      <c r="B325" s="122"/>
      <c r="C325" s="122"/>
      <c r="D325" s="122"/>
    </row>
    <row r="326" spans="1:4" s="60" customFormat="1" ht="11" x14ac:dyDescent="0.2">
      <c r="A326" s="62"/>
      <c r="B326" s="122"/>
      <c r="C326" s="122"/>
      <c r="D326" s="122"/>
    </row>
    <row r="327" spans="1:4" s="60" customFormat="1" ht="11" x14ac:dyDescent="0.2">
      <c r="A327" s="62"/>
      <c r="B327" s="122"/>
      <c r="C327" s="122"/>
      <c r="D327" s="122"/>
    </row>
    <row r="328" spans="1:4" s="60" customFormat="1" ht="11" x14ac:dyDescent="0.2">
      <c r="A328" s="62"/>
      <c r="B328" s="122"/>
      <c r="C328" s="122"/>
      <c r="D328" s="122"/>
    </row>
    <row r="329" spans="1:4" s="60" customFormat="1" ht="11" x14ac:dyDescent="0.2">
      <c r="A329" s="62"/>
      <c r="B329" s="122"/>
      <c r="C329" s="122"/>
      <c r="D329" s="122"/>
    </row>
    <row r="330" spans="1:4" s="60" customFormat="1" ht="11" x14ac:dyDescent="0.2">
      <c r="A330" s="62"/>
      <c r="B330" s="122"/>
      <c r="C330" s="122"/>
      <c r="D330" s="122"/>
    </row>
    <row r="331" spans="1:4" s="60" customFormat="1" ht="11" x14ac:dyDescent="0.2">
      <c r="A331" s="62"/>
      <c r="B331" s="122"/>
      <c r="C331" s="122"/>
      <c r="D331" s="122"/>
    </row>
    <row r="332" spans="1:4" s="60" customFormat="1" ht="11" x14ac:dyDescent="0.2">
      <c r="A332" s="62"/>
      <c r="B332" s="122"/>
      <c r="C332" s="122"/>
      <c r="D332" s="122"/>
    </row>
    <row r="333" spans="1:4" s="60" customFormat="1" ht="11" x14ac:dyDescent="0.2">
      <c r="A333" s="62"/>
      <c r="B333" s="122"/>
      <c r="C333" s="122"/>
      <c r="D333" s="122"/>
    </row>
    <row r="334" spans="1:4" s="60" customFormat="1" ht="11" x14ac:dyDescent="0.2">
      <c r="A334" s="62"/>
      <c r="B334" s="122"/>
      <c r="C334" s="122"/>
      <c r="D334" s="122"/>
    </row>
    <row r="335" spans="1:4" s="60" customFormat="1" ht="11" x14ac:dyDescent="0.2">
      <c r="A335" s="62"/>
      <c r="B335" s="122"/>
      <c r="C335" s="122"/>
      <c r="D335" s="122"/>
    </row>
    <row r="336" spans="1:4" s="60" customFormat="1" ht="11" x14ac:dyDescent="0.2">
      <c r="A336" s="62"/>
      <c r="B336" s="122"/>
      <c r="C336" s="122"/>
      <c r="D336" s="122"/>
    </row>
    <row r="337" spans="1:4" s="60" customFormat="1" ht="11" x14ac:dyDescent="0.2">
      <c r="A337" s="62"/>
      <c r="B337" s="122"/>
      <c r="C337" s="122"/>
      <c r="D337" s="122"/>
    </row>
    <row r="338" spans="1:4" s="60" customFormat="1" ht="11" x14ac:dyDescent="0.2">
      <c r="A338" s="62"/>
      <c r="B338" s="122"/>
      <c r="C338" s="122"/>
      <c r="D338" s="122"/>
    </row>
    <row r="339" spans="1:4" s="60" customFormat="1" ht="11" x14ac:dyDescent="0.2">
      <c r="A339" s="62"/>
      <c r="B339" s="122"/>
      <c r="C339" s="122"/>
      <c r="D339" s="122"/>
    </row>
    <row r="340" spans="1:4" s="60" customFormat="1" ht="11" x14ac:dyDescent="0.2">
      <c r="A340" s="62"/>
      <c r="B340" s="122"/>
      <c r="C340" s="122"/>
      <c r="D340" s="122"/>
    </row>
    <row r="341" spans="1:4" s="60" customFormat="1" ht="11" x14ac:dyDescent="0.2">
      <c r="A341" s="62"/>
      <c r="B341" s="122"/>
      <c r="C341" s="122"/>
      <c r="D341" s="122"/>
    </row>
    <row r="342" spans="1:4" s="60" customFormat="1" ht="11" x14ac:dyDescent="0.2">
      <c r="A342" s="62"/>
      <c r="B342" s="122"/>
      <c r="C342" s="122"/>
      <c r="D342" s="122"/>
    </row>
    <row r="343" spans="1:4" s="60" customFormat="1" ht="11" x14ac:dyDescent="0.2">
      <c r="A343" s="62"/>
      <c r="B343" s="122"/>
      <c r="C343" s="122"/>
      <c r="D343" s="122"/>
    </row>
    <row r="344" spans="1:4" s="60" customFormat="1" ht="11" x14ac:dyDescent="0.2">
      <c r="A344" s="62"/>
      <c r="B344" s="122"/>
      <c r="C344" s="122"/>
      <c r="D344" s="122"/>
    </row>
    <row r="345" spans="1:4" s="60" customFormat="1" ht="11" x14ac:dyDescent="0.2">
      <c r="A345" s="62"/>
      <c r="B345" s="122"/>
      <c r="C345" s="122"/>
      <c r="D345" s="122"/>
    </row>
    <row r="346" spans="1:4" s="60" customFormat="1" ht="11" x14ac:dyDescent="0.2">
      <c r="A346" s="62"/>
      <c r="B346" s="122"/>
      <c r="C346" s="122"/>
      <c r="D346" s="122"/>
    </row>
    <row r="347" spans="1:4" s="60" customFormat="1" ht="11" x14ac:dyDescent="0.2">
      <c r="A347" s="62"/>
      <c r="B347" s="122"/>
      <c r="C347" s="122"/>
      <c r="D347" s="122"/>
    </row>
    <row r="348" spans="1:4" s="60" customFormat="1" ht="11" x14ac:dyDescent="0.2">
      <c r="A348" s="62"/>
      <c r="B348" s="122"/>
      <c r="C348" s="122"/>
      <c r="D348" s="122"/>
    </row>
    <row r="349" spans="1:4" s="60" customFormat="1" ht="11" x14ac:dyDescent="0.2">
      <c r="A349" s="62"/>
      <c r="B349" s="122"/>
      <c r="C349" s="122"/>
      <c r="D349" s="122"/>
    </row>
    <row r="350" spans="1:4" s="60" customFormat="1" ht="11" x14ac:dyDescent="0.2">
      <c r="A350" s="62"/>
      <c r="B350" s="122"/>
      <c r="C350" s="122"/>
      <c r="D350" s="122"/>
    </row>
    <row r="351" spans="1:4" s="60" customFormat="1" ht="11" x14ac:dyDescent="0.2">
      <c r="A351" s="62"/>
      <c r="B351" s="122"/>
      <c r="C351" s="122"/>
      <c r="D351" s="122"/>
    </row>
    <row r="352" spans="1:4" s="60" customFormat="1" ht="11" x14ac:dyDescent="0.2">
      <c r="A352" s="62"/>
      <c r="B352" s="122"/>
      <c r="C352" s="122"/>
      <c r="D352" s="122"/>
    </row>
    <row r="353" spans="1:4" s="60" customFormat="1" ht="11" x14ac:dyDescent="0.2">
      <c r="A353" s="62"/>
      <c r="B353" s="122"/>
      <c r="C353" s="122"/>
      <c r="D353" s="122"/>
    </row>
    <row r="354" spans="1:4" s="60" customFormat="1" ht="11" x14ac:dyDescent="0.2">
      <c r="A354" s="62"/>
      <c r="B354" s="122"/>
      <c r="C354" s="122"/>
      <c r="D354" s="122"/>
    </row>
    <row r="355" spans="1:4" s="60" customFormat="1" ht="11" x14ac:dyDescent="0.2">
      <c r="A355" s="62"/>
      <c r="B355" s="122"/>
      <c r="C355" s="122"/>
      <c r="D355" s="122"/>
    </row>
    <row r="356" spans="1:4" s="60" customFormat="1" ht="11" x14ac:dyDescent="0.2">
      <c r="A356" s="62"/>
      <c r="B356" s="122"/>
      <c r="C356" s="122"/>
      <c r="D356" s="122"/>
    </row>
    <row r="357" spans="1:4" s="60" customFormat="1" ht="11" x14ac:dyDescent="0.2">
      <c r="A357" s="62"/>
      <c r="B357" s="122"/>
      <c r="C357" s="122"/>
      <c r="D357" s="122"/>
    </row>
    <row r="358" spans="1:4" s="60" customFormat="1" ht="11" x14ac:dyDescent="0.2">
      <c r="A358" s="62"/>
      <c r="B358" s="122"/>
      <c r="C358" s="122"/>
      <c r="D358" s="122"/>
    </row>
    <row r="359" spans="1:4" s="60" customFormat="1" ht="11" x14ac:dyDescent="0.2">
      <c r="A359" s="62"/>
      <c r="B359" s="122"/>
      <c r="C359" s="122"/>
      <c r="D359" s="122"/>
    </row>
    <row r="360" spans="1:4" s="60" customFormat="1" ht="11" x14ac:dyDescent="0.2">
      <c r="A360" s="62"/>
      <c r="B360" s="122"/>
      <c r="C360" s="122"/>
      <c r="D360" s="122"/>
    </row>
    <row r="361" spans="1:4" s="60" customFormat="1" ht="11" x14ac:dyDescent="0.2">
      <c r="A361" s="62"/>
      <c r="B361" s="122"/>
      <c r="C361" s="122"/>
      <c r="D361" s="122"/>
    </row>
    <row r="362" spans="1:4" s="60" customFormat="1" ht="11" x14ac:dyDescent="0.2">
      <c r="A362" s="62"/>
      <c r="B362" s="122"/>
      <c r="C362" s="122"/>
      <c r="D362" s="122"/>
    </row>
    <row r="363" spans="1:4" s="60" customFormat="1" ht="11" x14ac:dyDescent="0.2">
      <c r="A363" s="62"/>
      <c r="B363" s="122"/>
      <c r="C363" s="122"/>
      <c r="D363" s="122"/>
    </row>
    <row r="364" spans="1:4" s="60" customFormat="1" ht="11" x14ac:dyDescent="0.2">
      <c r="A364" s="62"/>
      <c r="B364" s="122"/>
      <c r="C364" s="122"/>
      <c r="D364" s="122"/>
    </row>
    <row r="365" spans="1:4" s="60" customFormat="1" ht="11" x14ac:dyDescent="0.2">
      <c r="A365" s="62"/>
      <c r="B365" s="122"/>
      <c r="C365" s="122"/>
      <c r="D365" s="122"/>
    </row>
    <row r="366" spans="1:4" s="60" customFormat="1" ht="11" x14ac:dyDescent="0.2">
      <c r="A366" s="62"/>
      <c r="B366" s="122"/>
      <c r="C366" s="122"/>
      <c r="D366" s="122"/>
    </row>
    <row r="367" spans="1:4" s="60" customFormat="1" ht="11" x14ac:dyDescent="0.2">
      <c r="A367" s="62"/>
      <c r="B367" s="122"/>
      <c r="C367" s="122"/>
      <c r="D367" s="122"/>
    </row>
    <row r="368" spans="1:4" s="60" customFormat="1" ht="11" x14ac:dyDescent="0.2">
      <c r="A368" s="62"/>
      <c r="B368" s="122"/>
      <c r="C368" s="122"/>
      <c r="D368" s="122"/>
    </row>
    <row r="369" spans="1:4" s="60" customFormat="1" ht="11" x14ac:dyDescent="0.2">
      <c r="A369" s="62"/>
      <c r="B369" s="122"/>
      <c r="C369" s="122"/>
      <c r="D369" s="122"/>
    </row>
    <row r="370" spans="1:4" s="60" customFormat="1" ht="11" x14ac:dyDescent="0.2">
      <c r="A370" s="62"/>
      <c r="B370" s="122"/>
      <c r="C370" s="122"/>
      <c r="D370" s="122"/>
    </row>
    <row r="371" spans="1:4" s="60" customFormat="1" ht="11" x14ac:dyDescent="0.2">
      <c r="A371" s="62"/>
      <c r="B371" s="122"/>
      <c r="C371" s="122"/>
      <c r="D371" s="122"/>
    </row>
    <row r="372" spans="1:4" s="60" customFormat="1" ht="11" x14ac:dyDescent="0.2">
      <c r="A372" s="62"/>
      <c r="B372" s="122"/>
      <c r="C372" s="122"/>
      <c r="D372" s="122"/>
    </row>
    <row r="373" spans="1:4" s="60" customFormat="1" ht="11" x14ac:dyDescent="0.2">
      <c r="A373" s="62"/>
      <c r="B373" s="122"/>
      <c r="C373" s="122"/>
      <c r="D373" s="122"/>
    </row>
    <row r="374" spans="1:4" s="60" customFormat="1" ht="11" x14ac:dyDescent="0.2">
      <c r="A374" s="62"/>
      <c r="B374" s="122"/>
      <c r="C374" s="122"/>
      <c r="D374" s="122"/>
    </row>
    <row r="375" spans="1:4" s="60" customFormat="1" ht="11" x14ac:dyDescent="0.2">
      <c r="A375" s="62"/>
      <c r="B375" s="122"/>
      <c r="C375" s="122"/>
      <c r="D375" s="122"/>
    </row>
    <row r="376" spans="1:4" s="60" customFormat="1" ht="11" x14ac:dyDescent="0.2">
      <c r="A376" s="62"/>
      <c r="B376" s="122"/>
      <c r="C376" s="122"/>
      <c r="D376" s="122"/>
    </row>
    <row r="377" spans="1:4" s="60" customFormat="1" ht="11" x14ac:dyDescent="0.2">
      <c r="A377" s="62"/>
      <c r="B377" s="122"/>
      <c r="C377" s="122"/>
      <c r="D377" s="122"/>
    </row>
    <row r="378" spans="1:4" s="60" customFormat="1" ht="11" x14ac:dyDescent="0.2">
      <c r="A378" s="62"/>
      <c r="B378" s="122"/>
      <c r="C378" s="122"/>
      <c r="D378" s="122"/>
    </row>
    <row r="379" spans="1:4" s="60" customFormat="1" ht="11" x14ac:dyDescent="0.2">
      <c r="A379" s="62"/>
      <c r="B379" s="122"/>
      <c r="C379" s="122"/>
      <c r="D379" s="122"/>
    </row>
    <row r="380" spans="1:4" s="60" customFormat="1" ht="11" x14ac:dyDescent="0.2">
      <c r="A380" s="62"/>
      <c r="B380" s="122"/>
      <c r="C380" s="122"/>
      <c r="D380" s="122"/>
    </row>
    <row r="381" spans="1:4" s="60" customFormat="1" ht="11" x14ac:dyDescent="0.2">
      <c r="A381" s="62"/>
      <c r="B381" s="122"/>
      <c r="C381" s="122"/>
      <c r="D381" s="122"/>
    </row>
    <row r="382" spans="1:4" s="60" customFormat="1" ht="11" x14ac:dyDescent="0.2">
      <c r="A382" s="62"/>
      <c r="B382" s="122"/>
      <c r="C382" s="122"/>
      <c r="D382" s="122"/>
    </row>
    <row r="383" spans="1:4" s="60" customFormat="1" ht="11" x14ac:dyDescent="0.2">
      <c r="A383" s="62"/>
      <c r="B383" s="122"/>
      <c r="C383" s="122"/>
      <c r="D383" s="122"/>
    </row>
    <row r="384" spans="1:4" s="60" customFormat="1" ht="11" x14ac:dyDescent="0.2">
      <c r="A384" s="62"/>
      <c r="B384" s="122"/>
      <c r="C384" s="122"/>
      <c r="D384" s="122"/>
    </row>
    <row r="385" spans="1:4" s="60" customFormat="1" ht="11" x14ac:dyDescent="0.2">
      <c r="A385" s="62"/>
      <c r="B385" s="122"/>
      <c r="C385" s="122"/>
      <c r="D385" s="122"/>
    </row>
    <row r="386" spans="1:4" s="60" customFormat="1" ht="11" x14ac:dyDescent="0.2">
      <c r="A386" s="62"/>
      <c r="B386" s="122"/>
      <c r="C386" s="122"/>
      <c r="D386" s="122"/>
    </row>
    <row r="387" spans="1:4" s="60" customFormat="1" ht="11" x14ac:dyDescent="0.2">
      <c r="A387" s="62"/>
      <c r="B387" s="122"/>
      <c r="C387" s="122"/>
      <c r="D387" s="122"/>
    </row>
    <row r="388" spans="1:4" s="60" customFormat="1" ht="11" x14ac:dyDescent="0.2">
      <c r="A388" s="62"/>
      <c r="B388" s="122"/>
      <c r="C388" s="122"/>
      <c r="D388" s="122"/>
    </row>
    <row r="389" spans="1:4" s="60" customFormat="1" ht="11" x14ac:dyDescent="0.2">
      <c r="A389" s="62"/>
      <c r="B389" s="122"/>
      <c r="C389" s="122"/>
      <c r="D389" s="122"/>
    </row>
    <row r="390" spans="1:4" s="60" customFormat="1" ht="11" x14ac:dyDescent="0.2">
      <c r="A390" s="62"/>
      <c r="B390" s="122"/>
      <c r="C390" s="122"/>
      <c r="D390" s="122"/>
    </row>
    <row r="391" spans="1:4" s="60" customFormat="1" ht="11" x14ac:dyDescent="0.2">
      <c r="A391" s="62"/>
      <c r="B391" s="122"/>
      <c r="C391" s="122"/>
      <c r="D391" s="122"/>
    </row>
    <row r="392" spans="1:4" s="60" customFormat="1" ht="11" x14ac:dyDescent="0.2">
      <c r="A392" s="62"/>
      <c r="B392" s="122"/>
      <c r="C392" s="122"/>
      <c r="D392" s="122"/>
    </row>
    <row r="393" spans="1:4" s="60" customFormat="1" ht="11" x14ac:dyDescent="0.2">
      <c r="A393" s="62"/>
      <c r="B393" s="122"/>
      <c r="C393" s="122"/>
      <c r="D393" s="122"/>
    </row>
    <row r="394" spans="1:4" s="60" customFormat="1" ht="11" x14ac:dyDescent="0.2">
      <c r="A394" s="62"/>
      <c r="B394" s="122"/>
      <c r="C394" s="122"/>
      <c r="D394" s="122"/>
    </row>
    <row r="395" spans="1:4" s="60" customFormat="1" ht="11" x14ac:dyDescent="0.2">
      <c r="A395" s="62"/>
      <c r="B395" s="122"/>
      <c r="C395" s="122"/>
      <c r="D395" s="122"/>
    </row>
    <row r="396" spans="1:4" s="60" customFormat="1" ht="11" x14ac:dyDescent="0.2">
      <c r="A396" s="62"/>
      <c r="B396" s="122"/>
      <c r="C396" s="122"/>
      <c r="D396" s="122"/>
    </row>
    <row r="397" spans="1:4" s="60" customFormat="1" ht="11" x14ac:dyDescent="0.2">
      <c r="A397" s="62"/>
      <c r="B397" s="122"/>
      <c r="C397" s="122"/>
      <c r="D397" s="122"/>
    </row>
    <row r="398" spans="1:4" s="60" customFormat="1" ht="11" x14ac:dyDescent="0.2">
      <c r="A398" s="62"/>
      <c r="B398" s="122"/>
      <c r="C398" s="122"/>
      <c r="D398" s="122"/>
    </row>
    <row r="399" spans="1:4" s="60" customFormat="1" ht="11" x14ac:dyDescent="0.2">
      <c r="A399" s="62"/>
      <c r="B399" s="122"/>
      <c r="C399" s="122"/>
      <c r="D399" s="122"/>
    </row>
    <row r="400" spans="1:4" s="60" customFormat="1" ht="11" x14ac:dyDescent="0.2">
      <c r="A400" s="62"/>
      <c r="B400" s="122"/>
      <c r="C400" s="122"/>
      <c r="D400" s="122"/>
    </row>
    <row r="401" spans="1:4" s="60" customFormat="1" ht="11" x14ac:dyDescent="0.2">
      <c r="A401" s="62"/>
      <c r="B401" s="122"/>
      <c r="C401" s="122"/>
      <c r="D401" s="122"/>
    </row>
    <row r="402" spans="1:4" s="60" customFormat="1" ht="11" x14ac:dyDescent="0.2">
      <c r="A402" s="62"/>
      <c r="B402" s="122"/>
      <c r="C402" s="122"/>
      <c r="D402" s="122"/>
    </row>
    <row r="403" spans="1:4" s="60" customFormat="1" ht="11" x14ac:dyDescent="0.2">
      <c r="A403" s="62"/>
      <c r="B403" s="122"/>
      <c r="C403" s="122"/>
      <c r="D403" s="122"/>
    </row>
    <row r="404" spans="1:4" s="60" customFormat="1" ht="11" x14ac:dyDescent="0.2">
      <c r="A404" s="62"/>
      <c r="B404" s="122"/>
      <c r="C404" s="122"/>
      <c r="D404" s="122"/>
    </row>
    <row r="405" spans="1:4" s="60" customFormat="1" ht="11" x14ac:dyDescent="0.2">
      <c r="A405" s="62"/>
      <c r="B405" s="122"/>
      <c r="C405" s="122"/>
      <c r="D405" s="122"/>
    </row>
    <row r="406" spans="1:4" s="60" customFormat="1" ht="11" x14ac:dyDescent="0.2">
      <c r="A406" s="62"/>
      <c r="B406" s="122"/>
      <c r="C406" s="122"/>
      <c r="D406" s="122"/>
    </row>
    <row r="407" spans="1:4" s="60" customFormat="1" ht="11" x14ac:dyDescent="0.2">
      <c r="A407" s="62"/>
      <c r="B407" s="122"/>
      <c r="C407" s="122"/>
      <c r="D407" s="122"/>
    </row>
    <row r="408" spans="1:4" s="60" customFormat="1" ht="11" x14ac:dyDescent="0.2">
      <c r="A408" s="62"/>
      <c r="B408" s="122"/>
      <c r="C408" s="122"/>
      <c r="D408" s="122"/>
    </row>
    <row r="409" spans="1:4" s="60" customFormat="1" ht="11" x14ac:dyDescent="0.2">
      <c r="A409" s="62"/>
      <c r="B409" s="122"/>
      <c r="C409" s="122"/>
      <c r="D409" s="122"/>
    </row>
    <row r="410" spans="1:4" s="60" customFormat="1" ht="11" x14ac:dyDescent="0.2">
      <c r="A410" s="62"/>
      <c r="B410" s="122"/>
      <c r="C410" s="122"/>
      <c r="D410" s="122"/>
    </row>
    <row r="411" spans="1:4" s="60" customFormat="1" ht="11" x14ac:dyDescent="0.2">
      <c r="A411" s="62"/>
      <c r="B411" s="122"/>
      <c r="C411" s="122"/>
      <c r="D411" s="122"/>
    </row>
    <row r="412" spans="1:4" s="60" customFormat="1" ht="11" x14ac:dyDescent="0.2">
      <c r="A412" s="62"/>
      <c r="B412" s="122"/>
      <c r="C412" s="122"/>
      <c r="D412" s="122"/>
    </row>
    <row r="413" spans="1:4" s="60" customFormat="1" ht="11" x14ac:dyDescent="0.2">
      <c r="A413" s="62"/>
      <c r="B413" s="122"/>
      <c r="C413" s="122"/>
      <c r="D413" s="122"/>
    </row>
    <row r="414" spans="1:4" s="60" customFormat="1" ht="11" x14ac:dyDescent="0.2">
      <c r="A414" s="62"/>
      <c r="B414" s="122"/>
      <c r="C414" s="122"/>
      <c r="D414" s="122"/>
    </row>
    <row r="415" spans="1:4" s="60" customFormat="1" ht="11" x14ac:dyDescent="0.2">
      <c r="A415" s="62"/>
      <c r="B415" s="122"/>
      <c r="C415" s="122"/>
      <c r="D415" s="122"/>
    </row>
    <row r="416" spans="1:4" s="60" customFormat="1" ht="11" x14ac:dyDescent="0.2">
      <c r="A416" s="62"/>
      <c r="B416" s="122"/>
      <c r="C416" s="122"/>
      <c r="D416" s="122"/>
    </row>
    <row r="417" spans="1:4" s="60" customFormat="1" ht="11" x14ac:dyDescent="0.2">
      <c r="A417" s="62"/>
      <c r="B417" s="122"/>
      <c r="C417" s="122"/>
      <c r="D417" s="122"/>
    </row>
    <row r="418" spans="1:4" s="60" customFormat="1" ht="11" x14ac:dyDescent="0.2">
      <c r="A418" s="62"/>
      <c r="B418" s="122"/>
      <c r="C418" s="122"/>
      <c r="D418" s="122"/>
    </row>
    <row r="419" spans="1:4" s="60" customFormat="1" ht="11" x14ac:dyDescent="0.2">
      <c r="A419" s="62"/>
      <c r="B419" s="122"/>
      <c r="C419" s="122"/>
      <c r="D419" s="122"/>
    </row>
    <row r="420" spans="1:4" s="60" customFormat="1" ht="11" x14ac:dyDescent="0.2">
      <c r="A420" s="62"/>
      <c r="B420" s="122"/>
      <c r="C420" s="122"/>
      <c r="D420" s="122"/>
    </row>
    <row r="421" spans="1:4" s="60" customFormat="1" ht="11" x14ac:dyDescent="0.2">
      <c r="A421" s="62"/>
      <c r="B421" s="122"/>
      <c r="C421" s="122"/>
      <c r="D421" s="122"/>
    </row>
    <row r="422" spans="1:4" s="60" customFormat="1" ht="11" x14ac:dyDescent="0.2">
      <c r="A422" s="62"/>
      <c r="B422" s="122"/>
      <c r="C422" s="122"/>
      <c r="D422" s="122"/>
    </row>
    <row r="423" spans="1:4" s="60" customFormat="1" ht="11" x14ac:dyDescent="0.2">
      <c r="A423" s="62"/>
      <c r="B423" s="122"/>
      <c r="C423" s="122"/>
      <c r="D423" s="122"/>
    </row>
    <row r="424" spans="1:4" s="60" customFormat="1" ht="11" x14ac:dyDescent="0.2">
      <c r="A424" s="62"/>
      <c r="B424" s="122"/>
      <c r="C424" s="122"/>
      <c r="D424" s="122"/>
    </row>
    <row r="425" spans="1:4" s="60" customFormat="1" ht="11" x14ac:dyDescent="0.2">
      <c r="A425" s="62"/>
      <c r="B425" s="122"/>
      <c r="C425" s="122"/>
      <c r="D425" s="122"/>
    </row>
    <row r="426" spans="1:4" s="60" customFormat="1" ht="11" x14ac:dyDescent="0.2">
      <c r="A426" s="62"/>
      <c r="B426" s="122"/>
      <c r="C426" s="122"/>
      <c r="D426" s="122"/>
    </row>
    <row r="427" spans="1:4" s="60" customFormat="1" ht="11" x14ac:dyDescent="0.2">
      <c r="A427" s="62"/>
      <c r="B427" s="122"/>
      <c r="C427" s="122"/>
      <c r="D427" s="122"/>
    </row>
    <row r="428" spans="1:4" s="60" customFormat="1" ht="11" x14ac:dyDescent="0.2">
      <c r="A428" s="62"/>
      <c r="B428" s="122"/>
      <c r="C428" s="122"/>
      <c r="D428" s="122"/>
    </row>
    <row r="429" spans="1:4" s="60" customFormat="1" ht="11" x14ac:dyDescent="0.2">
      <c r="A429" s="62"/>
      <c r="B429" s="122"/>
      <c r="C429" s="122"/>
      <c r="D429" s="122"/>
    </row>
    <row r="430" spans="1:4" s="60" customFormat="1" ht="11" x14ac:dyDescent="0.2">
      <c r="A430" s="62"/>
      <c r="B430" s="122"/>
      <c r="C430" s="122"/>
      <c r="D430" s="122"/>
    </row>
    <row r="431" spans="1:4" s="60" customFormat="1" ht="11" x14ac:dyDescent="0.2">
      <c r="A431" s="62"/>
      <c r="B431" s="122"/>
      <c r="C431" s="122"/>
      <c r="D431" s="122"/>
    </row>
    <row r="432" spans="1:4" s="60" customFormat="1" ht="11" x14ac:dyDescent="0.2">
      <c r="A432" s="62"/>
      <c r="B432" s="122"/>
      <c r="C432" s="122"/>
      <c r="D432" s="122"/>
    </row>
    <row r="433" spans="1:4" s="60" customFormat="1" ht="11" x14ac:dyDescent="0.2">
      <c r="A433" s="62"/>
      <c r="B433" s="122"/>
      <c r="C433" s="122"/>
      <c r="D433" s="122"/>
    </row>
    <row r="434" spans="1:4" s="60" customFormat="1" ht="11" x14ac:dyDescent="0.2">
      <c r="A434" s="62"/>
      <c r="B434" s="122"/>
      <c r="C434" s="122"/>
      <c r="D434" s="122"/>
    </row>
    <row r="435" spans="1:4" s="60" customFormat="1" ht="11" x14ac:dyDescent="0.2">
      <c r="A435" s="62"/>
      <c r="B435" s="122"/>
      <c r="C435" s="122"/>
      <c r="D435" s="122"/>
    </row>
    <row r="436" spans="1:4" s="60" customFormat="1" ht="11" x14ac:dyDescent="0.2">
      <c r="A436" s="62"/>
      <c r="B436" s="122"/>
      <c r="C436" s="122"/>
      <c r="D436" s="122"/>
    </row>
    <row r="437" spans="1:4" s="60" customFormat="1" ht="11" x14ac:dyDescent="0.2">
      <c r="A437" s="62"/>
      <c r="B437" s="122"/>
      <c r="C437" s="122"/>
      <c r="D437" s="122"/>
    </row>
    <row r="438" spans="1:4" s="60" customFormat="1" ht="11" x14ac:dyDescent="0.2">
      <c r="A438" s="62"/>
      <c r="B438" s="122"/>
      <c r="C438" s="122"/>
      <c r="D438" s="122"/>
    </row>
    <row r="439" spans="1:4" s="60" customFormat="1" ht="11" x14ac:dyDescent="0.2">
      <c r="A439" s="62"/>
      <c r="B439" s="122"/>
      <c r="C439" s="122"/>
      <c r="D439" s="122"/>
    </row>
    <row r="440" spans="1:4" s="60" customFormat="1" ht="11" x14ac:dyDescent="0.2">
      <c r="A440" s="62"/>
      <c r="B440" s="122"/>
      <c r="C440" s="122"/>
      <c r="D440" s="122"/>
    </row>
    <row r="441" spans="1:4" s="60" customFormat="1" ht="11" x14ac:dyDescent="0.2">
      <c r="A441" s="62"/>
      <c r="B441" s="122"/>
      <c r="C441" s="122"/>
      <c r="D441" s="122"/>
    </row>
    <row r="442" spans="1:4" s="60" customFormat="1" ht="11" x14ac:dyDescent="0.2">
      <c r="A442" s="62"/>
      <c r="B442" s="122"/>
      <c r="C442" s="122"/>
      <c r="D442" s="122"/>
    </row>
    <row r="443" spans="1:4" s="60" customFormat="1" ht="11" x14ac:dyDescent="0.2">
      <c r="A443" s="62"/>
      <c r="B443" s="122"/>
      <c r="C443" s="122"/>
      <c r="D443" s="122"/>
    </row>
    <row r="444" spans="1:4" s="60" customFormat="1" ht="11" x14ac:dyDescent="0.2">
      <c r="A444" s="62"/>
      <c r="B444" s="122"/>
      <c r="C444" s="122"/>
      <c r="D444" s="122"/>
    </row>
    <row r="445" spans="1:4" s="60" customFormat="1" ht="11" x14ac:dyDescent="0.2">
      <c r="A445" s="62"/>
      <c r="B445" s="122"/>
      <c r="C445" s="122"/>
      <c r="D445" s="122"/>
    </row>
    <row r="446" spans="1:4" s="60" customFormat="1" ht="11" x14ac:dyDescent="0.2">
      <c r="A446" s="62"/>
      <c r="B446" s="122"/>
      <c r="C446" s="122"/>
      <c r="D446" s="122"/>
    </row>
    <row r="447" spans="1:4" s="60" customFormat="1" ht="11" x14ac:dyDescent="0.2">
      <c r="A447" s="62"/>
      <c r="B447" s="122"/>
      <c r="C447" s="122"/>
      <c r="D447" s="122"/>
    </row>
    <row r="448" spans="1:4" s="60" customFormat="1" ht="11" x14ac:dyDescent="0.2">
      <c r="A448" s="62"/>
      <c r="B448" s="122"/>
      <c r="C448" s="122"/>
      <c r="D448" s="122"/>
    </row>
    <row r="449" spans="1:4" s="60" customFormat="1" ht="11" x14ac:dyDescent="0.2">
      <c r="A449" s="62"/>
      <c r="B449" s="122"/>
      <c r="C449" s="122"/>
      <c r="D449" s="122"/>
    </row>
    <row r="450" spans="1:4" s="60" customFormat="1" ht="11" x14ac:dyDescent="0.2">
      <c r="A450" s="62"/>
      <c r="B450" s="122"/>
      <c r="C450" s="122"/>
      <c r="D450" s="122"/>
    </row>
    <row r="451" spans="1:4" s="60" customFormat="1" ht="11" x14ac:dyDescent="0.2">
      <c r="A451" s="62"/>
      <c r="B451" s="122"/>
      <c r="C451" s="122"/>
      <c r="D451" s="122"/>
    </row>
    <row r="452" spans="1:4" s="60" customFormat="1" ht="11" x14ac:dyDescent="0.2">
      <c r="A452" s="62"/>
      <c r="B452" s="122"/>
      <c r="C452" s="122"/>
      <c r="D452" s="122"/>
    </row>
    <row r="453" spans="1:4" s="60" customFormat="1" ht="11" x14ac:dyDescent="0.2">
      <c r="A453" s="62"/>
      <c r="B453" s="122"/>
      <c r="C453" s="122"/>
      <c r="D453" s="122"/>
    </row>
    <row r="454" spans="1:4" s="60" customFormat="1" ht="11" x14ac:dyDescent="0.2">
      <c r="A454" s="62"/>
      <c r="B454" s="122"/>
      <c r="C454" s="122"/>
      <c r="D454" s="122"/>
    </row>
    <row r="455" spans="1:4" s="60" customFormat="1" ht="11" x14ac:dyDescent="0.2">
      <c r="A455" s="62"/>
      <c r="B455" s="122"/>
      <c r="C455" s="122"/>
      <c r="D455" s="122"/>
    </row>
    <row r="456" spans="1:4" s="60" customFormat="1" ht="11" x14ac:dyDescent="0.2">
      <c r="A456" s="62"/>
      <c r="B456" s="122"/>
      <c r="C456" s="122"/>
      <c r="D456" s="122"/>
    </row>
    <row r="457" spans="1:4" s="60" customFormat="1" ht="11" x14ac:dyDescent="0.2">
      <c r="A457" s="62"/>
      <c r="B457" s="122"/>
      <c r="C457" s="122"/>
      <c r="D457" s="122"/>
    </row>
    <row r="458" spans="1:4" s="60" customFormat="1" ht="11" x14ac:dyDescent="0.2">
      <c r="A458" s="62"/>
      <c r="B458" s="122"/>
      <c r="C458" s="122"/>
      <c r="D458" s="122"/>
    </row>
    <row r="459" spans="1:4" s="60" customFormat="1" ht="11" x14ac:dyDescent="0.2">
      <c r="A459" s="62"/>
      <c r="B459" s="122"/>
      <c r="C459" s="122"/>
      <c r="D459" s="122"/>
    </row>
    <row r="460" spans="1:4" s="60" customFormat="1" ht="11" x14ac:dyDescent="0.2">
      <c r="A460" s="62"/>
      <c r="B460" s="122"/>
      <c r="C460" s="122"/>
      <c r="D460" s="122"/>
    </row>
    <row r="461" spans="1:4" s="60" customFormat="1" ht="11" x14ac:dyDescent="0.2">
      <c r="A461" s="62"/>
      <c r="B461" s="122"/>
      <c r="C461" s="122"/>
      <c r="D461" s="122"/>
    </row>
    <row r="462" spans="1:4" s="60" customFormat="1" ht="11" x14ac:dyDescent="0.2">
      <c r="A462" s="62"/>
      <c r="B462" s="122"/>
      <c r="C462" s="122"/>
      <c r="D462" s="122"/>
    </row>
    <row r="463" spans="1:4" s="60" customFormat="1" ht="11" x14ac:dyDescent="0.2">
      <c r="A463" s="62"/>
      <c r="B463" s="122"/>
      <c r="C463" s="122"/>
      <c r="D463" s="122"/>
    </row>
    <row r="464" spans="1:4" s="60" customFormat="1" ht="11" x14ac:dyDescent="0.2">
      <c r="A464" s="62"/>
      <c r="B464" s="122"/>
      <c r="C464" s="122"/>
      <c r="D464" s="122"/>
    </row>
    <row r="465" spans="1:4" s="60" customFormat="1" ht="11" x14ac:dyDescent="0.2">
      <c r="A465" s="62"/>
      <c r="B465" s="122"/>
      <c r="C465" s="122"/>
      <c r="D465" s="122"/>
    </row>
    <row r="466" spans="1:4" s="60" customFormat="1" ht="11" x14ac:dyDescent="0.2">
      <c r="A466" s="62"/>
      <c r="B466" s="122"/>
      <c r="C466" s="122"/>
      <c r="D466" s="122"/>
    </row>
    <row r="467" spans="1:4" s="60" customFormat="1" ht="11" x14ac:dyDescent="0.2">
      <c r="A467" s="62"/>
      <c r="B467" s="122"/>
      <c r="C467" s="122"/>
      <c r="D467" s="122"/>
    </row>
    <row r="468" spans="1:4" s="60" customFormat="1" ht="11" x14ac:dyDescent="0.2">
      <c r="A468" s="62"/>
      <c r="B468" s="122"/>
      <c r="C468" s="122"/>
      <c r="D468" s="122"/>
    </row>
    <row r="469" spans="1:4" s="60" customFormat="1" ht="11" x14ac:dyDescent="0.2">
      <c r="A469" s="62"/>
      <c r="B469" s="122"/>
      <c r="C469" s="122"/>
      <c r="D469" s="122"/>
    </row>
    <row r="470" spans="1:4" s="60" customFormat="1" ht="11" x14ac:dyDescent="0.2">
      <c r="A470" s="62"/>
      <c r="B470" s="122"/>
      <c r="C470" s="122"/>
      <c r="D470" s="122"/>
    </row>
    <row r="471" spans="1:4" s="60" customFormat="1" ht="11" x14ac:dyDescent="0.2">
      <c r="A471" s="62"/>
      <c r="B471" s="122"/>
      <c r="C471" s="122"/>
      <c r="D471" s="122"/>
    </row>
    <row r="472" spans="1:4" s="60" customFormat="1" ht="11" x14ac:dyDescent="0.2">
      <c r="A472" s="62"/>
      <c r="B472" s="122"/>
      <c r="C472" s="122"/>
      <c r="D472" s="122"/>
    </row>
    <row r="473" spans="1:4" s="60" customFormat="1" ht="11" x14ac:dyDescent="0.2">
      <c r="A473" s="62"/>
      <c r="B473" s="122"/>
      <c r="C473" s="122"/>
      <c r="D473" s="122"/>
    </row>
    <row r="474" spans="1:4" s="60" customFormat="1" ht="11" x14ac:dyDescent="0.2">
      <c r="A474" s="62"/>
      <c r="B474" s="122"/>
      <c r="C474" s="122"/>
      <c r="D474" s="122"/>
    </row>
    <row r="475" spans="1:4" s="60" customFormat="1" ht="11" x14ac:dyDescent="0.2">
      <c r="A475" s="62"/>
      <c r="B475" s="122"/>
      <c r="C475" s="122"/>
      <c r="D475" s="122"/>
    </row>
    <row r="476" spans="1:4" s="60" customFormat="1" ht="11" x14ac:dyDescent="0.2">
      <c r="A476" s="62"/>
      <c r="B476" s="122"/>
      <c r="C476" s="122"/>
      <c r="D476" s="122"/>
    </row>
    <row r="477" spans="1:4" s="60" customFormat="1" ht="11" x14ac:dyDescent="0.2">
      <c r="A477" s="62"/>
      <c r="B477" s="122"/>
      <c r="C477" s="122"/>
      <c r="D477" s="122"/>
    </row>
    <row r="478" spans="1:4" s="60" customFormat="1" ht="11" x14ac:dyDescent="0.2">
      <c r="A478" s="62"/>
      <c r="B478" s="122"/>
      <c r="C478" s="122"/>
      <c r="D478" s="122"/>
    </row>
    <row r="479" spans="1:4" s="60" customFormat="1" ht="11" x14ac:dyDescent="0.2">
      <c r="A479" s="62"/>
      <c r="B479" s="122"/>
      <c r="C479" s="122"/>
      <c r="D479" s="122"/>
    </row>
    <row r="480" spans="1:4" s="60" customFormat="1" ht="11" x14ac:dyDescent="0.2">
      <c r="A480" s="62"/>
      <c r="B480" s="122"/>
      <c r="C480" s="122"/>
      <c r="D480" s="122"/>
    </row>
    <row r="481" spans="1:4" s="60" customFormat="1" ht="11" x14ac:dyDescent="0.2">
      <c r="A481" s="62"/>
      <c r="B481" s="122"/>
      <c r="C481" s="122"/>
      <c r="D481" s="122"/>
    </row>
    <row r="482" spans="1:4" s="60" customFormat="1" ht="11" x14ac:dyDescent="0.2">
      <c r="A482" s="62"/>
      <c r="B482" s="122"/>
      <c r="C482" s="122"/>
      <c r="D482" s="122"/>
    </row>
    <row r="483" spans="1:4" s="60" customFormat="1" ht="11" x14ac:dyDescent="0.2">
      <c r="A483" s="62"/>
      <c r="B483" s="122"/>
      <c r="C483" s="122"/>
      <c r="D483" s="122"/>
    </row>
    <row r="484" spans="1:4" s="60" customFormat="1" ht="11" x14ac:dyDescent="0.2">
      <c r="A484" s="62"/>
      <c r="B484" s="122"/>
      <c r="C484" s="122"/>
      <c r="D484" s="122"/>
    </row>
    <row r="485" spans="1:4" s="60" customFormat="1" ht="11" x14ac:dyDescent="0.2">
      <c r="A485" s="62"/>
      <c r="B485" s="122"/>
      <c r="C485" s="122"/>
      <c r="D485" s="122"/>
    </row>
    <row r="486" spans="1:4" s="60" customFormat="1" ht="11" x14ac:dyDescent="0.2">
      <c r="A486" s="62"/>
      <c r="B486" s="122"/>
      <c r="C486" s="122"/>
      <c r="D486" s="122"/>
    </row>
    <row r="487" spans="1:4" s="60" customFormat="1" ht="11" x14ac:dyDescent="0.2">
      <c r="A487" s="62"/>
      <c r="B487" s="122"/>
      <c r="C487" s="122"/>
      <c r="D487" s="122"/>
    </row>
    <row r="488" spans="1:4" s="60" customFormat="1" ht="11" x14ac:dyDescent="0.2">
      <c r="A488" s="62"/>
      <c r="B488" s="122"/>
      <c r="C488" s="122"/>
      <c r="D488" s="122"/>
    </row>
    <row r="489" spans="1:4" s="60" customFormat="1" ht="11" x14ac:dyDescent="0.2">
      <c r="A489" s="62"/>
      <c r="B489" s="122"/>
      <c r="C489" s="122"/>
      <c r="D489" s="122"/>
    </row>
    <row r="490" spans="1:4" s="60" customFormat="1" ht="11" x14ac:dyDescent="0.2">
      <c r="A490" s="62"/>
      <c r="B490" s="122"/>
      <c r="C490" s="122"/>
      <c r="D490" s="122"/>
    </row>
    <row r="491" spans="1:4" s="60" customFormat="1" ht="11" x14ac:dyDescent="0.2">
      <c r="A491" s="62"/>
      <c r="B491" s="122"/>
      <c r="C491" s="122"/>
      <c r="D491" s="122"/>
    </row>
    <row r="492" spans="1:4" s="60" customFormat="1" ht="11" x14ac:dyDescent="0.2">
      <c r="A492" s="62"/>
      <c r="B492" s="122"/>
      <c r="C492" s="122"/>
      <c r="D492" s="122"/>
    </row>
    <row r="493" spans="1:4" s="60" customFormat="1" ht="11" x14ac:dyDescent="0.2">
      <c r="A493" s="62"/>
      <c r="B493" s="122"/>
      <c r="C493" s="122"/>
      <c r="D493" s="122"/>
    </row>
    <row r="494" spans="1:4" s="60" customFormat="1" ht="11" x14ac:dyDescent="0.2">
      <c r="A494" s="62"/>
      <c r="B494" s="122"/>
      <c r="C494" s="122"/>
      <c r="D494" s="122"/>
    </row>
    <row r="495" spans="1:4" s="60" customFormat="1" ht="11" x14ac:dyDescent="0.2">
      <c r="A495" s="62"/>
      <c r="B495" s="122"/>
      <c r="C495" s="122"/>
      <c r="D495" s="122"/>
    </row>
    <row r="496" spans="1:4" s="60" customFormat="1" ht="11" x14ac:dyDescent="0.2">
      <c r="A496" s="62"/>
      <c r="B496" s="122"/>
      <c r="C496" s="122"/>
      <c r="D496" s="122"/>
    </row>
    <row r="497" spans="1:4" s="60" customFormat="1" ht="11" x14ac:dyDescent="0.2">
      <c r="A497" s="62"/>
      <c r="B497" s="122"/>
      <c r="C497" s="122"/>
      <c r="D497" s="122"/>
    </row>
    <row r="498" spans="1:4" s="60" customFormat="1" ht="11" x14ac:dyDescent="0.2">
      <c r="A498" s="62"/>
      <c r="B498" s="122"/>
      <c r="C498" s="122"/>
      <c r="D498" s="122"/>
    </row>
    <row r="499" spans="1:4" s="60" customFormat="1" ht="11" x14ac:dyDescent="0.2">
      <c r="A499" s="62"/>
      <c r="B499" s="122"/>
      <c r="C499" s="122"/>
      <c r="D499" s="122"/>
    </row>
    <row r="500" spans="1:4" s="60" customFormat="1" ht="11" x14ac:dyDescent="0.2">
      <c r="A500" s="62"/>
      <c r="B500" s="122"/>
      <c r="C500" s="122"/>
      <c r="D500" s="122"/>
    </row>
    <row r="501" spans="1:4" s="60" customFormat="1" ht="11" x14ac:dyDescent="0.2">
      <c r="A501" s="62"/>
      <c r="B501" s="122"/>
      <c r="C501" s="122"/>
      <c r="D501" s="122"/>
    </row>
    <row r="502" spans="1:4" s="60" customFormat="1" ht="11" x14ac:dyDescent="0.2">
      <c r="A502" s="62"/>
      <c r="B502" s="122"/>
      <c r="C502" s="122"/>
      <c r="D502" s="122"/>
    </row>
    <row r="503" spans="1:4" s="60" customFormat="1" ht="11" x14ac:dyDescent="0.2">
      <c r="A503" s="62"/>
      <c r="B503" s="122"/>
      <c r="C503" s="122"/>
      <c r="D503" s="122"/>
    </row>
    <row r="504" spans="1:4" s="60" customFormat="1" ht="11" x14ac:dyDescent="0.2">
      <c r="A504" s="62"/>
      <c r="B504" s="122"/>
      <c r="C504" s="122"/>
      <c r="D504" s="122"/>
    </row>
    <row r="505" spans="1:4" s="60" customFormat="1" ht="11" x14ac:dyDescent="0.2">
      <c r="A505" s="62"/>
      <c r="B505" s="122"/>
      <c r="C505" s="122"/>
      <c r="D505" s="122"/>
    </row>
    <row r="506" spans="1:4" s="60" customFormat="1" ht="11" x14ac:dyDescent="0.2">
      <c r="A506" s="62"/>
      <c r="B506" s="122"/>
      <c r="C506" s="122"/>
      <c r="D506" s="122"/>
    </row>
    <row r="507" spans="1:4" s="60" customFormat="1" ht="11" x14ac:dyDescent="0.2">
      <c r="A507" s="62"/>
      <c r="B507" s="122"/>
      <c r="C507" s="122"/>
      <c r="D507" s="122"/>
    </row>
    <row r="508" spans="1:4" s="60" customFormat="1" ht="11" x14ac:dyDescent="0.2">
      <c r="A508" s="62"/>
      <c r="B508" s="122"/>
      <c r="C508" s="122"/>
      <c r="D508" s="122"/>
    </row>
    <row r="509" spans="1:4" s="60" customFormat="1" ht="11" x14ac:dyDescent="0.2">
      <c r="A509" s="62"/>
      <c r="B509" s="122"/>
      <c r="C509" s="122"/>
      <c r="D509" s="122"/>
    </row>
    <row r="510" spans="1:4" s="60" customFormat="1" ht="11" x14ac:dyDescent="0.2">
      <c r="A510" s="62"/>
      <c r="B510" s="122"/>
      <c r="C510" s="122"/>
      <c r="D510" s="122"/>
    </row>
    <row r="511" spans="1:4" s="60" customFormat="1" ht="11" x14ac:dyDescent="0.2">
      <c r="A511" s="62"/>
      <c r="B511" s="122"/>
      <c r="C511" s="122"/>
      <c r="D511" s="122"/>
    </row>
    <row r="512" spans="1:4" s="60" customFormat="1" ht="11" x14ac:dyDescent="0.2">
      <c r="A512" s="62"/>
      <c r="B512" s="122"/>
      <c r="C512" s="122"/>
      <c r="D512" s="122"/>
    </row>
    <row r="513" spans="1:4" s="60" customFormat="1" ht="11" x14ac:dyDescent="0.2">
      <c r="A513" s="62"/>
      <c r="B513" s="122"/>
      <c r="C513" s="122"/>
      <c r="D513" s="122"/>
    </row>
    <row r="514" spans="1:4" s="60" customFormat="1" ht="11" x14ac:dyDescent="0.2">
      <c r="A514" s="62"/>
      <c r="B514" s="122"/>
      <c r="C514" s="122"/>
      <c r="D514" s="122"/>
    </row>
    <row r="515" spans="1:4" s="60" customFormat="1" ht="11" x14ac:dyDescent="0.2">
      <c r="A515" s="62"/>
      <c r="B515" s="122"/>
      <c r="C515" s="122"/>
      <c r="D515" s="122"/>
    </row>
    <row r="516" spans="1:4" s="60" customFormat="1" ht="11" x14ac:dyDescent="0.2">
      <c r="A516" s="62"/>
      <c r="B516" s="122"/>
      <c r="C516" s="122"/>
      <c r="D516" s="122"/>
    </row>
    <row r="517" spans="1:4" s="60" customFormat="1" ht="11" x14ac:dyDescent="0.2">
      <c r="A517" s="62"/>
      <c r="B517" s="122"/>
      <c r="C517" s="122"/>
      <c r="D517" s="122"/>
    </row>
    <row r="518" spans="1:4" s="60" customFormat="1" ht="11" x14ac:dyDescent="0.2">
      <c r="A518" s="62"/>
      <c r="B518" s="122"/>
      <c r="C518" s="122"/>
      <c r="D518" s="122"/>
    </row>
    <row r="519" spans="1:4" s="60" customFormat="1" ht="11" x14ac:dyDescent="0.2">
      <c r="A519" s="62"/>
      <c r="B519" s="122"/>
      <c r="C519" s="122"/>
      <c r="D519" s="122"/>
    </row>
    <row r="520" spans="1:4" s="60" customFormat="1" ht="11" x14ac:dyDescent="0.2">
      <c r="A520" s="62"/>
      <c r="B520" s="122"/>
      <c r="C520" s="122"/>
      <c r="D520" s="122"/>
    </row>
    <row r="521" spans="1:4" s="60" customFormat="1" ht="11" x14ac:dyDescent="0.2">
      <c r="A521" s="62"/>
      <c r="B521" s="122"/>
      <c r="C521" s="122"/>
      <c r="D521" s="122"/>
    </row>
    <row r="522" spans="1:4" s="60" customFormat="1" ht="11" x14ac:dyDescent="0.2">
      <c r="A522" s="62"/>
      <c r="B522" s="122"/>
      <c r="C522" s="122"/>
      <c r="D522" s="122"/>
    </row>
    <row r="523" spans="1:4" s="60" customFormat="1" ht="11" x14ac:dyDescent="0.2">
      <c r="A523" s="62"/>
      <c r="B523" s="122"/>
      <c r="C523" s="122"/>
      <c r="D523" s="122"/>
    </row>
    <row r="524" spans="1:4" s="60" customFormat="1" ht="11" x14ac:dyDescent="0.2">
      <c r="A524" s="62"/>
      <c r="B524" s="122"/>
      <c r="C524" s="122"/>
      <c r="D524" s="122"/>
    </row>
    <row r="525" spans="1:4" s="60" customFormat="1" ht="11" x14ac:dyDescent="0.2">
      <c r="A525" s="62"/>
      <c r="B525" s="122"/>
      <c r="C525" s="122"/>
      <c r="D525" s="122"/>
    </row>
    <row r="526" spans="1:4" s="60" customFormat="1" ht="11" x14ac:dyDescent="0.2">
      <c r="A526" s="62"/>
      <c r="B526" s="122"/>
      <c r="C526" s="122"/>
      <c r="D526" s="122"/>
    </row>
    <row r="527" spans="1:4" s="60" customFormat="1" ht="11" x14ac:dyDescent="0.2">
      <c r="A527" s="62"/>
      <c r="B527" s="122"/>
      <c r="C527" s="122"/>
      <c r="D527" s="122"/>
    </row>
    <row r="528" spans="1:4" s="60" customFormat="1" ht="11" x14ac:dyDescent="0.2">
      <c r="A528" s="62"/>
      <c r="B528" s="122"/>
      <c r="C528" s="122"/>
      <c r="D528" s="122"/>
    </row>
    <row r="529" spans="1:4" s="60" customFormat="1" ht="11" x14ac:dyDescent="0.2">
      <c r="A529" s="62"/>
      <c r="B529" s="122"/>
      <c r="C529" s="122"/>
      <c r="D529" s="122"/>
    </row>
    <row r="530" spans="1:4" s="60" customFormat="1" ht="11" x14ac:dyDescent="0.2">
      <c r="A530" s="62"/>
      <c r="B530" s="122"/>
      <c r="C530" s="122"/>
      <c r="D530" s="122"/>
    </row>
    <row r="531" spans="1:4" s="60" customFormat="1" ht="11" x14ac:dyDescent="0.2">
      <c r="A531" s="62"/>
      <c r="B531" s="122"/>
      <c r="C531" s="122"/>
      <c r="D531" s="122"/>
    </row>
    <row r="532" spans="1:4" s="60" customFormat="1" ht="11" x14ac:dyDescent="0.2">
      <c r="A532" s="62"/>
      <c r="B532" s="122"/>
      <c r="C532" s="122"/>
      <c r="D532" s="122"/>
    </row>
    <row r="533" spans="1:4" s="60" customFormat="1" ht="11" x14ac:dyDescent="0.2">
      <c r="A533" s="62"/>
      <c r="B533" s="122"/>
      <c r="C533" s="122"/>
      <c r="D533" s="122"/>
    </row>
    <row r="534" spans="1:4" s="60" customFormat="1" ht="11" x14ac:dyDescent="0.2">
      <c r="A534" s="62"/>
      <c r="B534" s="122"/>
      <c r="C534" s="122"/>
      <c r="D534" s="122"/>
    </row>
    <row r="535" spans="1:4" s="60" customFormat="1" ht="11" x14ac:dyDescent="0.2">
      <c r="A535" s="62"/>
      <c r="B535" s="122"/>
      <c r="C535" s="122"/>
      <c r="D535" s="122"/>
    </row>
    <row r="536" spans="1:4" s="60" customFormat="1" ht="11" x14ac:dyDescent="0.2">
      <c r="A536" s="62"/>
      <c r="B536" s="122"/>
      <c r="C536" s="122"/>
      <c r="D536" s="122"/>
    </row>
    <row r="537" spans="1:4" s="60" customFormat="1" ht="11" x14ac:dyDescent="0.2">
      <c r="A537" s="62"/>
      <c r="B537" s="122"/>
      <c r="C537" s="122"/>
      <c r="D537" s="122"/>
    </row>
    <row r="538" spans="1:4" s="60" customFormat="1" ht="11" x14ac:dyDescent="0.2">
      <c r="A538" s="62"/>
      <c r="B538" s="122"/>
      <c r="C538" s="122"/>
      <c r="D538" s="122"/>
    </row>
    <row r="539" spans="1:4" s="60" customFormat="1" ht="11" x14ac:dyDescent="0.2">
      <c r="A539" s="62"/>
      <c r="B539" s="122"/>
      <c r="C539" s="122"/>
      <c r="D539" s="122"/>
    </row>
    <row r="540" spans="1:4" s="60" customFormat="1" ht="11" x14ac:dyDescent="0.2">
      <c r="A540" s="62"/>
      <c r="B540" s="122"/>
      <c r="C540" s="122"/>
      <c r="D540" s="122"/>
    </row>
    <row r="541" spans="1:4" s="60" customFormat="1" ht="11" x14ac:dyDescent="0.2">
      <c r="A541" s="62"/>
      <c r="B541" s="122"/>
      <c r="C541" s="122"/>
      <c r="D541" s="122"/>
    </row>
    <row r="542" spans="1:4" s="60" customFormat="1" ht="11" x14ac:dyDescent="0.2">
      <c r="A542" s="62"/>
      <c r="B542" s="122"/>
      <c r="C542" s="122"/>
      <c r="D542" s="122"/>
    </row>
    <row r="543" spans="1:4" s="60" customFormat="1" ht="11" x14ac:dyDescent="0.2">
      <c r="A543" s="62"/>
      <c r="B543" s="122"/>
      <c r="C543" s="122"/>
      <c r="D543" s="122"/>
    </row>
    <row r="544" spans="1:4" s="60" customFormat="1" ht="11" x14ac:dyDescent="0.2">
      <c r="A544" s="62"/>
      <c r="B544" s="122"/>
      <c r="C544" s="122"/>
      <c r="D544" s="122"/>
    </row>
    <row r="545" spans="1:4" s="60" customFormat="1" ht="11" x14ac:dyDescent="0.2">
      <c r="A545" s="62"/>
      <c r="B545" s="122"/>
      <c r="C545" s="122"/>
      <c r="D545" s="122"/>
    </row>
    <row r="546" spans="1:4" s="60" customFormat="1" ht="11" x14ac:dyDescent="0.2">
      <c r="A546" s="62"/>
      <c r="B546" s="122"/>
      <c r="C546" s="122"/>
      <c r="D546" s="122"/>
    </row>
    <row r="547" spans="1:4" s="60" customFormat="1" ht="11" x14ac:dyDescent="0.2">
      <c r="A547" s="62"/>
      <c r="B547" s="122"/>
      <c r="C547" s="122"/>
      <c r="D547" s="122"/>
    </row>
    <row r="548" spans="1:4" s="60" customFormat="1" ht="11" x14ac:dyDescent="0.2">
      <c r="A548" s="62"/>
      <c r="B548" s="122"/>
      <c r="C548" s="122"/>
      <c r="D548" s="122"/>
    </row>
    <row r="549" spans="1:4" s="60" customFormat="1" ht="11" x14ac:dyDescent="0.2">
      <c r="A549" s="62"/>
      <c r="B549" s="122"/>
      <c r="C549" s="122"/>
      <c r="D549" s="122"/>
    </row>
    <row r="550" spans="1:4" s="60" customFormat="1" ht="11" x14ac:dyDescent="0.2">
      <c r="A550" s="62"/>
      <c r="B550" s="122"/>
      <c r="C550" s="122"/>
      <c r="D550" s="122"/>
    </row>
    <row r="551" spans="1:4" s="60" customFormat="1" ht="11" x14ac:dyDescent="0.2">
      <c r="A551" s="62"/>
      <c r="B551" s="122"/>
      <c r="C551" s="122"/>
      <c r="D551" s="122"/>
    </row>
    <row r="552" spans="1:4" s="60" customFormat="1" ht="11" x14ac:dyDescent="0.2">
      <c r="A552" s="62"/>
      <c r="B552" s="122"/>
      <c r="C552" s="122"/>
      <c r="D552" s="122"/>
    </row>
    <row r="553" spans="1:4" s="60" customFormat="1" ht="11" x14ac:dyDescent="0.2">
      <c r="A553" s="62"/>
      <c r="B553" s="122"/>
      <c r="C553" s="122"/>
      <c r="D553" s="122"/>
    </row>
    <row r="554" spans="1:4" s="60" customFormat="1" ht="11" x14ac:dyDescent="0.2">
      <c r="A554" s="62"/>
      <c r="B554" s="122"/>
      <c r="C554" s="122"/>
      <c r="D554" s="122"/>
    </row>
    <row r="555" spans="1:4" s="60" customFormat="1" ht="11" x14ac:dyDescent="0.2">
      <c r="A555" s="62"/>
      <c r="B555" s="122"/>
      <c r="C555" s="122"/>
      <c r="D555" s="122"/>
    </row>
    <row r="556" spans="1:4" s="60" customFormat="1" ht="11" x14ac:dyDescent="0.2">
      <c r="A556" s="62"/>
      <c r="B556" s="122"/>
      <c r="C556" s="122"/>
      <c r="D556" s="122"/>
    </row>
    <row r="557" spans="1:4" s="60" customFormat="1" ht="11" x14ac:dyDescent="0.2">
      <c r="A557" s="62"/>
      <c r="B557" s="122"/>
      <c r="C557" s="122"/>
      <c r="D557" s="122"/>
    </row>
    <row r="558" spans="1:4" s="60" customFormat="1" ht="11" x14ac:dyDescent="0.2">
      <c r="A558" s="62"/>
      <c r="B558" s="122"/>
      <c r="C558" s="122"/>
      <c r="D558" s="122"/>
    </row>
    <row r="559" spans="1:4" s="60" customFormat="1" ht="11" x14ac:dyDescent="0.2">
      <c r="A559" s="62"/>
      <c r="B559" s="122"/>
      <c r="C559" s="122"/>
      <c r="D559" s="122"/>
    </row>
    <row r="560" spans="1:4" s="60" customFormat="1" ht="11" x14ac:dyDescent="0.2">
      <c r="A560" s="62"/>
      <c r="B560" s="122"/>
      <c r="C560" s="122"/>
      <c r="D560" s="122"/>
    </row>
    <row r="561" spans="1:4" s="60" customFormat="1" ht="11" x14ac:dyDescent="0.2">
      <c r="A561" s="62"/>
      <c r="B561" s="122"/>
      <c r="C561" s="122"/>
      <c r="D561" s="122"/>
    </row>
    <row r="562" spans="1:4" s="60" customFormat="1" ht="11" x14ac:dyDescent="0.2">
      <c r="A562" s="62"/>
      <c r="B562" s="122"/>
      <c r="C562" s="122"/>
      <c r="D562" s="122"/>
    </row>
    <row r="563" spans="1:4" s="60" customFormat="1" ht="11" x14ac:dyDescent="0.2">
      <c r="A563" s="62"/>
      <c r="B563" s="122"/>
      <c r="C563" s="122"/>
      <c r="D563" s="122"/>
    </row>
    <row r="564" spans="1:4" s="60" customFormat="1" ht="11" x14ac:dyDescent="0.2">
      <c r="A564" s="62"/>
      <c r="B564" s="122"/>
      <c r="C564" s="122"/>
      <c r="D564" s="122"/>
    </row>
    <row r="565" spans="1:4" s="60" customFormat="1" ht="11" x14ac:dyDescent="0.2">
      <c r="A565" s="62"/>
      <c r="B565" s="122"/>
      <c r="C565" s="122"/>
      <c r="D565" s="122"/>
    </row>
    <row r="566" spans="1:4" s="60" customFormat="1" ht="11" x14ac:dyDescent="0.2">
      <c r="A566" s="62"/>
      <c r="B566" s="122"/>
      <c r="C566" s="122"/>
      <c r="D566" s="122"/>
    </row>
    <row r="567" spans="1:4" s="60" customFormat="1" ht="11" x14ac:dyDescent="0.2">
      <c r="A567" s="62"/>
      <c r="B567" s="122"/>
      <c r="C567" s="122"/>
      <c r="D567" s="122"/>
    </row>
    <row r="568" spans="1:4" s="60" customFormat="1" ht="11" x14ac:dyDescent="0.2">
      <c r="A568" s="62"/>
      <c r="B568" s="122"/>
      <c r="C568" s="122"/>
      <c r="D568" s="122"/>
    </row>
    <row r="569" spans="1:4" s="60" customFormat="1" ht="11" x14ac:dyDescent="0.2">
      <c r="A569" s="62"/>
      <c r="B569" s="122"/>
      <c r="C569" s="122"/>
      <c r="D569" s="122"/>
    </row>
    <row r="570" spans="1:4" s="60" customFormat="1" ht="11" x14ac:dyDescent="0.2">
      <c r="A570" s="62"/>
      <c r="B570" s="122"/>
      <c r="C570" s="122"/>
      <c r="D570" s="122"/>
    </row>
    <row r="571" spans="1:4" s="60" customFormat="1" ht="11" x14ac:dyDescent="0.2">
      <c r="A571" s="62"/>
      <c r="B571" s="122"/>
      <c r="C571" s="122"/>
      <c r="D571" s="122"/>
    </row>
    <row r="572" spans="1:4" s="60" customFormat="1" ht="11" x14ac:dyDescent="0.2">
      <c r="A572" s="62"/>
      <c r="B572" s="122"/>
      <c r="C572" s="122"/>
      <c r="D572" s="122"/>
    </row>
    <row r="573" spans="1:4" s="60" customFormat="1" ht="11" x14ac:dyDescent="0.2">
      <c r="A573" s="62"/>
      <c r="B573" s="122"/>
      <c r="C573" s="122"/>
      <c r="D573" s="122"/>
    </row>
    <row r="574" spans="1:4" s="60" customFormat="1" ht="11" x14ac:dyDescent="0.2">
      <c r="A574" s="62"/>
      <c r="B574" s="122"/>
      <c r="C574" s="122"/>
      <c r="D574" s="122"/>
    </row>
    <row r="575" spans="1:4" s="60" customFormat="1" ht="11" x14ac:dyDescent="0.2">
      <c r="A575" s="62"/>
      <c r="B575" s="122"/>
      <c r="C575" s="122"/>
      <c r="D575" s="122"/>
    </row>
    <row r="576" spans="1:4" s="60" customFormat="1" ht="11" x14ac:dyDescent="0.2">
      <c r="A576" s="62"/>
      <c r="B576" s="122"/>
      <c r="C576" s="122"/>
      <c r="D576" s="122"/>
    </row>
    <row r="577" spans="1:4" s="60" customFormat="1" ht="11" x14ac:dyDescent="0.2">
      <c r="A577" s="62"/>
      <c r="B577" s="122"/>
      <c r="C577" s="122"/>
      <c r="D577" s="122"/>
    </row>
    <row r="578" spans="1:4" s="60" customFormat="1" ht="11" x14ac:dyDescent="0.2">
      <c r="A578" s="62"/>
      <c r="B578" s="122"/>
      <c r="C578" s="122"/>
      <c r="D578" s="122"/>
    </row>
    <row r="579" spans="1:4" s="60" customFormat="1" ht="11" x14ac:dyDescent="0.2">
      <c r="A579" s="62"/>
      <c r="B579" s="122"/>
      <c r="C579" s="122"/>
      <c r="D579" s="122"/>
    </row>
    <row r="580" spans="1:4" s="60" customFormat="1" ht="11" x14ac:dyDescent="0.2">
      <c r="A580" s="62"/>
      <c r="B580" s="122"/>
      <c r="C580" s="122"/>
      <c r="D580" s="122"/>
    </row>
    <row r="581" spans="1:4" s="60" customFormat="1" ht="11" x14ac:dyDescent="0.2">
      <c r="A581" s="62"/>
      <c r="B581" s="122"/>
      <c r="C581" s="122"/>
      <c r="D581" s="122"/>
    </row>
    <row r="582" spans="1:4" s="60" customFormat="1" ht="11" x14ac:dyDescent="0.2">
      <c r="A582" s="62"/>
      <c r="B582" s="122"/>
      <c r="C582" s="122"/>
      <c r="D582" s="122"/>
    </row>
    <row r="583" spans="1:4" s="60" customFormat="1" ht="11" x14ac:dyDescent="0.2">
      <c r="A583" s="62"/>
      <c r="B583" s="122"/>
      <c r="C583" s="122"/>
      <c r="D583" s="122"/>
    </row>
    <row r="584" spans="1:4" s="60" customFormat="1" ht="11" x14ac:dyDescent="0.2">
      <c r="A584" s="62"/>
      <c r="B584" s="122"/>
      <c r="C584" s="122"/>
      <c r="D584" s="122"/>
    </row>
    <row r="585" spans="1:4" s="60" customFormat="1" ht="11" x14ac:dyDescent="0.2">
      <c r="A585" s="62"/>
      <c r="B585" s="122"/>
      <c r="C585" s="122"/>
      <c r="D585" s="122"/>
    </row>
    <row r="586" spans="1:4" s="60" customFormat="1" ht="11" x14ac:dyDescent="0.2">
      <c r="A586" s="62"/>
      <c r="B586" s="122"/>
      <c r="C586" s="122"/>
      <c r="D586" s="122"/>
    </row>
    <row r="587" spans="1:4" s="60" customFormat="1" ht="11" x14ac:dyDescent="0.2">
      <c r="A587" s="62"/>
      <c r="B587" s="122"/>
      <c r="C587" s="122"/>
      <c r="D587" s="122"/>
    </row>
    <row r="588" spans="1:4" s="60" customFormat="1" ht="11" x14ac:dyDescent="0.2">
      <c r="A588" s="62"/>
      <c r="B588" s="122"/>
      <c r="C588" s="122"/>
      <c r="D588" s="122"/>
    </row>
    <row r="589" spans="1:4" s="60" customFormat="1" ht="11" x14ac:dyDescent="0.2">
      <c r="A589" s="62"/>
      <c r="B589" s="122"/>
      <c r="C589" s="122"/>
      <c r="D589" s="122"/>
    </row>
    <row r="590" spans="1:4" s="60" customFormat="1" ht="11" x14ac:dyDescent="0.2">
      <c r="A590" s="62"/>
      <c r="B590" s="122"/>
      <c r="C590" s="122"/>
      <c r="D590" s="122"/>
    </row>
    <row r="591" spans="1:4" s="60" customFormat="1" ht="11" x14ac:dyDescent="0.2">
      <c r="A591" s="62"/>
      <c r="B591" s="122"/>
      <c r="C591" s="122"/>
      <c r="D591" s="122"/>
    </row>
    <row r="592" spans="1:4" s="60" customFormat="1" ht="11" x14ac:dyDescent="0.2">
      <c r="A592" s="62"/>
      <c r="B592" s="122"/>
      <c r="C592" s="122"/>
      <c r="D592" s="122"/>
    </row>
    <row r="593" spans="1:4" s="60" customFormat="1" ht="11" x14ac:dyDescent="0.2">
      <c r="A593" s="62"/>
      <c r="B593" s="122"/>
      <c r="C593" s="122"/>
      <c r="D593" s="122"/>
    </row>
    <row r="594" spans="1:4" s="60" customFormat="1" ht="11" x14ac:dyDescent="0.2">
      <c r="A594" s="62"/>
      <c r="B594" s="122"/>
      <c r="C594" s="122"/>
      <c r="D594" s="122"/>
    </row>
    <row r="595" spans="1:4" s="60" customFormat="1" ht="11" x14ac:dyDescent="0.2">
      <c r="A595" s="62"/>
      <c r="B595" s="122"/>
      <c r="C595" s="122"/>
      <c r="D595" s="122"/>
    </row>
    <row r="596" spans="1:4" s="60" customFormat="1" ht="11" x14ac:dyDescent="0.2">
      <c r="A596" s="62"/>
      <c r="B596" s="122"/>
      <c r="C596" s="122"/>
      <c r="D596" s="122"/>
    </row>
    <row r="597" spans="1:4" s="60" customFormat="1" ht="11" x14ac:dyDescent="0.2">
      <c r="A597" s="62"/>
      <c r="B597" s="122"/>
      <c r="C597" s="122"/>
      <c r="D597" s="122"/>
    </row>
    <row r="598" spans="1:4" s="60" customFormat="1" ht="11" x14ac:dyDescent="0.2">
      <c r="A598" s="62"/>
      <c r="B598" s="122"/>
      <c r="C598" s="122"/>
      <c r="D598" s="122"/>
    </row>
    <row r="599" spans="1:4" s="60" customFormat="1" ht="11" x14ac:dyDescent="0.2">
      <c r="A599" s="62"/>
      <c r="B599" s="122"/>
      <c r="C599" s="122"/>
      <c r="D599" s="122"/>
    </row>
    <row r="600" spans="1:4" s="60" customFormat="1" ht="11" x14ac:dyDescent="0.2">
      <c r="A600" s="62"/>
      <c r="B600" s="122"/>
      <c r="C600" s="122"/>
      <c r="D600" s="122"/>
    </row>
    <row r="601" spans="1:4" s="60" customFormat="1" ht="11" x14ac:dyDescent="0.2">
      <c r="A601" s="62"/>
      <c r="B601" s="122"/>
      <c r="C601" s="122"/>
      <c r="D601" s="122"/>
    </row>
    <row r="602" spans="1:4" s="60" customFormat="1" ht="11" x14ac:dyDescent="0.2">
      <c r="A602" s="62"/>
      <c r="B602" s="122"/>
      <c r="C602" s="122"/>
      <c r="D602" s="122"/>
    </row>
    <row r="603" spans="1:4" s="60" customFormat="1" ht="11" x14ac:dyDescent="0.2">
      <c r="A603" s="62"/>
      <c r="B603" s="122"/>
      <c r="C603" s="122"/>
      <c r="D603" s="122"/>
    </row>
    <row r="604" spans="1:4" s="60" customFormat="1" ht="11" x14ac:dyDescent="0.2">
      <c r="A604" s="62"/>
      <c r="B604" s="122"/>
      <c r="C604" s="122"/>
      <c r="D604" s="122"/>
    </row>
    <row r="605" spans="1:4" s="60" customFormat="1" ht="11" x14ac:dyDescent="0.2">
      <c r="A605" s="62"/>
      <c r="B605" s="122"/>
      <c r="C605" s="122"/>
      <c r="D605" s="122"/>
    </row>
    <row r="606" spans="1:4" s="60" customFormat="1" ht="11" x14ac:dyDescent="0.2">
      <c r="A606" s="62"/>
      <c r="B606" s="122"/>
      <c r="C606" s="122"/>
      <c r="D606" s="122"/>
    </row>
    <row r="607" spans="1:4" s="60" customFormat="1" ht="11" x14ac:dyDescent="0.2">
      <c r="A607" s="62"/>
      <c r="B607" s="122"/>
      <c r="C607" s="122"/>
      <c r="D607" s="122"/>
    </row>
    <row r="608" spans="1:4" s="60" customFormat="1" ht="11" x14ac:dyDescent="0.2">
      <c r="A608" s="62"/>
      <c r="B608" s="122"/>
      <c r="C608" s="122"/>
      <c r="D608" s="122"/>
    </row>
    <row r="609" spans="1:4" s="60" customFormat="1" ht="11" x14ac:dyDescent="0.2">
      <c r="A609" s="62"/>
      <c r="B609" s="122"/>
      <c r="C609" s="122"/>
      <c r="D609" s="122"/>
    </row>
    <row r="610" spans="1:4" s="60" customFormat="1" ht="11" x14ac:dyDescent="0.2">
      <c r="A610" s="62"/>
      <c r="B610" s="122"/>
      <c r="C610" s="122"/>
      <c r="D610" s="122"/>
    </row>
    <row r="611" spans="1:4" s="60" customFormat="1" ht="11" x14ac:dyDescent="0.2">
      <c r="A611" s="62"/>
      <c r="B611" s="122"/>
      <c r="C611" s="122"/>
      <c r="D611" s="122"/>
    </row>
    <row r="612" spans="1:4" s="60" customFormat="1" ht="11" x14ac:dyDescent="0.2">
      <c r="A612" s="62"/>
      <c r="B612" s="122"/>
      <c r="C612" s="122"/>
      <c r="D612" s="122"/>
    </row>
    <row r="613" spans="1:4" s="60" customFormat="1" ht="11" x14ac:dyDescent="0.2">
      <c r="A613" s="62"/>
      <c r="B613" s="122"/>
      <c r="C613" s="122"/>
      <c r="D613" s="122"/>
    </row>
    <row r="614" spans="1:4" s="60" customFormat="1" ht="11" x14ac:dyDescent="0.2">
      <c r="A614" s="62"/>
      <c r="B614" s="122"/>
      <c r="C614" s="122"/>
      <c r="D614" s="122"/>
    </row>
    <row r="615" spans="1:4" s="60" customFormat="1" ht="11" x14ac:dyDescent="0.2">
      <c r="A615" s="62"/>
      <c r="B615" s="122"/>
      <c r="C615" s="122"/>
      <c r="D615" s="122"/>
    </row>
    <row r="616" spans="1:4" s="60" customFormat="1" ht="11" x14ac:dyDescent="0.2">
      <c r="A616" s="62"/>
      <c r="B616" s="122"/>
      <c r="C616" s="122"/>
      <c r="D616" s="122"/>
    </row>
    <row r="617" spans="1:4" s="60" customFormat="1" ht="11" x14ac:dyDescent="0.2">
      <c r="A617" s="62"/>
      <c r="B617" s="122"/>
      <c r="C617" s="122"/>
      <c r="D617" s="122"/>
    </row>
    <row r="618" spans="1:4" s="60" customFormat="1" ht="11" x14ac:dyDescent="0.2">
      <c r="A618" s="62"/>
      <c r="B618" s="122"/>
      <c r="C618" s="122"/>
      <c r="D618" s="122"/>
    </row>
    <row r="619" spans="1:4" s="60" customFormat="1" ht="11" x14ac:dyDescent="0.2">
      <c r="A619" s="62"/>
      <c r="B619" s="122"/>
      <c r="C619" s="122"/>
      <c r="D619" s="122"/>
    </row>
    <row r="620" spans="1:4" s="60" customFormat="1" ht="11" x14ac:dyDescent="0.2">
      <c r="A620" s="62"/>
      <c r="B620" s="122"/>
      <c r="C620" s="122"/>
      <c r="D620" s="122"/>
    </row>
    <row r="621" spans="1:4" s="60" customFormat="1" ht="11" x14ac:dyDescent="0.2">
      <c r="A621" s="62"/>
      <c r="B621" s="122"/>
      <c r="C621" s="122"/>
      <c r="D621" s="122"/>
    </row>
    <row r="622" spans="1:4" s="60" customFormat="1" ht="11" x14ac:dyDescent="0.2">
      <c r="A622" s="62"/>
      <c r="B622" s="122"/>
      <c r="C622" s="122"/>
      <c r="D622" s="122"/>
    </row>
    <row r="623" spans="1:4" s="60" customFormat="1" ht="11" x14ac:dyDescent="0.2">
      <c r="A623" s="62"/>
      <c r="B623" s="122"/>
      <c r="C623" s="122"/>
      <c r="D623" s="122"/>
    </row>
    <row r="624" spans="1:4" s="60" customFormat="1" ht="11" x14ac:dyDescent="0.2">
      <c r="A624" s="62"/>
      <c r="B624" s="122"/>
      <c r="C624" s="122"/>
      <c r="D624" s="122"/>
    </row>
    <row r="625" spans="1:4" s="60" customFormat="1" ht="11" x14ac:dyDescent="0.2">
      <c r="A625" s="62"/>
      <c r="B625" s="122"/>
      <c r="C625" s="122"/>
      <c r="D625" s="122"/>
    </row>
    <row r="626" spans="1:4" s="60" customFormat="1" ht="11" x14ac:dyDescent="0.2">
      <c r="A626" s="62"/>
      <c r="B626" s="122"/>
      <c r="C626" s="122"/>
      <c r="D626" s="122"/>
    </row>
    <row r="627" spans="1:4" s="60" customFormat="1" ht="11" x14ac:dyDescent="0.2">
      <c r="A627" s="62"/>
      <c r="B627" s="122"/>
      <c r="C627" s="122"/>
      <c r="D627" s="122"/>
    </row>
    <row r="628" spans="1:4" s="60" customFormat="1" ht="11" x14ac:dyDescent="0.2">
      <c r="A628" s="62"/>
      <c r="B628" s="122"/>
      <c r="C628" s="122"/>
      <c r="D628" s="122"/>
    </row>
    <row r="629" spans="1:4" s="60" customFormat="1" ht="11" x14ac:dyDescent="0.2">
      <c r="A629" s="62"/>
      <c r="B629" s="122"/>
      <c r="C629" s="122"/>
      <c r="D629" s="122"/>
    </row>
    <row r="630" spans="1:4" s="60" customFormat="1" ht="11" x14ac:dyDescent="0.2">
      <c r="A630" s="62"/>
      <c r="B630" s="122"/>
      <c r="C630" s="122"/>
      <c r="D630" s="122"/>
    </row>
    <row r="631" spans="1:4" s="60" customFormat="1" ht="11" x14ac:dyDescent="0.2">
      <c r="A631" s="62"/>
      <c r="B631" s="122"/>
      <c r="C631" s="122"/>
      <c r="D631" s="122"/>
    </row>
    <row r="632" spans="1:4" s="60" customFormat="1" ht="11" x14ac:dyDescent="0.2">
      <c r="A632" s="62"/>
      <c r="B632" s="122"/>
      <c r="C632" s="122"/>
      <c r="D632" s="122"/>
    </row>
    <row r="633" spans="1:4" s="60" customFormat="1" ht="11" x14ac:dyDescent="0.2">
      <c r="A633" s="62"/>
      <c r="B633" s="122"/>
      <c r="C633" s="122"/>
      <c r="D633" s="122"/>
    </row>
    <row r="634" spans="1:4" s="60" customFormat="1" ht="11" x14ac:dyDescent="0.2">
      <c r="A634" s="62"/>
      <c r="B634" s="122"/>
      <c r="C634" s="122"/>
      <c r="D634" s="122"/>
    </row>
    <row r="635" spans="1:4" s="60" customFormat="1" ht="11" x14ac:dyDescent="0.2">
      <c r="A635" s="62"/>
      <c r="B635" s="122"/>
      <c r="C635" s="122"/>
      <c r="D635" s="122"/>
    </row>
    <row r="636" spans="1:4" s="60" customFormat="1" ht="11" x14ac:dyDescent="0.2">
      <c r="A636" s="62"/>
      <c r="B636" s="122"/>
      <c r="C636" s="122"/>
      <c r="D636" s="122"/>
    </row>
    <row r="637" spans="1:4" s="60" customFormat="1" ht="11" x14ac:dyDescent="0.2">
      <c r="A637" s="62"/>
      <c r="B637" s="122"/>
      <c r="C637" s="122"/>
      <c r="D637" s="122"/>
    </row>
    <row r="638" spans="1:4" s="60" customFormat="1" ht="11" x14ac:dyDescent="0.2">
      <c r="A638" s="62"/>
      <c r="B638" s="122"/>
      <c r="C638" s="122"/>
      <c r="D638" s="122"/>
    </row>
    <row r="639" spans="1:4" s="60" customFormat="1" ht="11" x14ac:dyDescent="0.2">
      <c r="A639" s="62"/>
      <c r="B639" s="122"/>
      <c r="C639" s="122"/>
      <c r="D639" s="122"/>
    </row>
    <row r="640" spans="1:4" s="60" customFormat="1" ht="11" x14ac:dyDescent="0.2">
      <c r="A640" s="62"/>
      <c r="B640" s="122"/>
      <c r="C640" s="122"/>
      <c r="D640" s="122"/>
    </row>
    <row r="641" spans="1:4" s="60" customFormat="1" ht="11" x14ac:dyDescent="0.2">
      <c r="A641" s="62"/>
      <c r="B641" s="122"/>
      <c r="C641" s="122"/>
      <c r="D641" s="122"/>
    </row>
    <row r="642" spans="1:4" s="60" customFormat="1" ht="11" x14ac:dyDescent="0.2">
      <c r="A642" s="62"/>
      <c r="B642" s="122"/>
      <c r="C642" s="122"/>
      <c r="D642" s="122"/>
    </row>
    <row r="643" spans="1:4" s="60" customFormat="1" ht="11" x14ac:dyDescent="0.2">
      <c r="A643" s="62"/>
      <c r="B643" s="122"/>
      <c r="C643" s="122"/>
      <c r="D643" s="122"/>
    </row>
    <row r="644" spans="1:4" s="60" customFormat="1" ht="11" x14ac:dyDescent="0.2">
      <c r="A644" s="62"/>
      <c r="B644" s="122"/>
      <c r="C644" s="122"/>
      <c r="D644" s="122"/>
    </row>
    <row r="645" spans="1:4" s="60" customFormat="1" ht="11" x14ac:dyDescent="0.2">
      <c r="A645" s="62"/>
      <c r="B645" s="122"/>
      <c r="C645" s="122"/>
      <c r="D645" s="122"/>
    </row>
    <row r="646" spans="1:4" s="60" customFormat="1" ht="11" x14ac:dyDescent="0.2">
      <c r="A646" s="62"/>
      <c r="B646" s="122"/>
      <c r="C646" s="122"/>
      <c r="D646" s="122"/>
    </row>
    <row r="647" spans="1:4" s="60" customFormat="1" ht="11" x14ac:dyDescent="0.2">
      <c r="A647" s="62"/>
      <c r="B647" s="122"/>
      <c r="C647" s="122"/>
      <c r="D647" s="122"/>
    </row>
    <row r="648" spans="1:4" s="60" customFormat="1" ht="11" x14ac:dyDescent="0.2">
      <c r="A648" s="62"/>
      <c r="B648" s="122"/>
      <c r="C648" s="122"/>
      <c r="D648" s="122"/>
    </row>
    <row r="649" spans="1:4" s="60" customFormat="1" ht="11" x14ac:dyDescent="0.2">
      <c r="A649" s="62"/>
      <c r="B649" s="122"/>
      <c r="C649" s="122"/>
      <c r="D649" s="122"/>
    </row>
    <row r="650" spans="1:4" s="60" customFormat="1" ht="11" x14ac:dyDescent="0.2">
      <c r="A650" s="62"/>
      <c r="B650" s="122"/>
      <c r="C650" s="122"/>
      <c r="D650" s="122"/>
    </row>
    <row r="651" spans="1:4" s="60" customFormat="1" ht="11" x14ac:dyDescent="0.2">
      <c r="A651" s="62"/>
      <c r="B651" s="122"/>
      <c r="C651" s="122"/>
      <c r="D651" s="122"/>
    </row>
    <row r="652" spans="1:4" s="60" customFormat="1" ht="11" x14ac:dyDescent="0.2">
      <c r="A652" s="62"/>
      <c r="B652" s="122"/>
      <c r="C652" s="122"/>
      <c r="D652" s="122"/>
    </row>
    <row r="653" spans="1:4" s="60" customFormat="1" ht="11" x14ac:dyDescent="0.2">
      <c r="A653" s="62"/>
      <c r="B653" s="122"/>
      <c r="C653" s="122"/>
      <c r="D653" s="122"/>
    </row>
    <row r="654" spans="1:4" s="60" customFormat="1" ht="11" x14ac:dyDescent="0.2">
      <c r="A654" s="62"/>
      <c r="B654" s="122"/>
      <c r="C654" s="122"/>
      <c r="D654" s="122"/>
    </row>
    <row r="655" spans="1:4" s="60" customFormat="1" ht="11" x14ac:dyDescent="0.2">
      <c r="A655" s="62"/>
      <c r="B655" s="122"/>
      <c r="C655" s="122"/>
      <c r="D655" s="122"/>
    </row>
    <row r="656" spans="1:4" s="60" customFormat="1" ht="11" x14ac:dyDescent="0.2">
      <c r="A656" s="62"/>
      <c r="B656" s="122"/>
      <c r="C656" s="122"/>
      <c r="D656" s="122"/>
    </row>
    <row r="657" spans="1:4" s="60" customFormat="1" ht="11" x14ac:dyDescent="0.2">
      <c r="A657" s="62"/>
      <c r="B657" s="122"/>
      <c r="C657" s="122"/>
      <c r="D657" s="122"/>
    </row>
    <row r="658" spans="1:4" s="60" customFormat="1" ht="11" x14ac:dyDescent="0.2">
      <c r="A658" s="62"/>
      <c r="B658" s="122"/>
      <c r="C658" s="122"/>
      <c r="D658" s="122"/>
    </row>
    <row r="659" spans="1:4" s="60" customFormat="1" ht="11" x14ac:dyDescent="0.2">
      <c r="A659" s="62"/>
      <c r="B659" s="122"/>
      <c r="C659" s="122"/>
      <c r="D659" s="122"/>
    </row>
    <row r="660" spans="1:4" s="60" customFormat="1" ht="11" x14ac:dyDescent="0.2">
      <c r="A660" s="62"/>
      <c r="B660" s="122"/>
      <c r="C660" s="122"/>
      <c r="D660" s="122"/>
    </row>
    <row r="661" spans="1:4" s="60" customFormat="1" ht="11" x14ac:dyDescent="0.2">
      <c r="A661" s="62"/>
      <c r="B661" s="122"/>
      <c r="C661" s="122"/>
      <c r="D661" s="122"/>
    </row>
    <row r="662" spans="1:4" s="60" customFormat="1" ht="11" x14ac:dyDescent="0.2">
      <c r="A662" s="62"/>
      <c r="B662" s="122"/>
      <c r="C662" s="122"/>
      <c r="D662" s="122"/>
    </row>
    <row r="663" spans="1:4" s="60" customFormat="1" ht="11" x14ac:dyDescent="0.2">
      <c r="A663" s="62"/>
      <c r="B663" s="122"/>
      <c r="C663" s="122"/>
      <c r="D663" s="122"/>
    </row>
    <row r="664" spans="1:4" s="60" customFormat="1" ht="11" x14ac:dyDescent="0.2">
      <c r="A664" s="62"/>
      <c r="B664" s="122"/>
      <c r="C664" s="122"/>
      <c r="D664" s="122"/>
    </row>
    <row r="665" spans="1:4" s="60" customFormat="1" ht="11" x14ac:dyDescent="0.2">
      <c r="A665" s="62"/>
      <c r="B665" s="122"/>
      <c r="C665" s="122"/>
      <c r="D665" s="122"/>
    </row>
    <row r="666" spans="1:4" s="60" customFormat="1" ht="11" x14ac:dyDescent="0.2">
      <c r="A666" s="62"/>
      <c r="B666" s="122"/>
      <c r="C666" s="122"/>
      <c r="D666" s="122"/>
    </row>
    <row r="667" spans="1:4" s="60" customFormat="1" ht="11" x14ac:dyDescent="0.2">
      <c r="A667" s="62"/>
      <c r="B667" s="122"/>
      <c r="C667" s="122"/>
      <c r="D667" s="122"/>
    </row>
    <row r="668" spans="1:4" s="60" customFormat="1" ht="11" x14ac:dyDescent="0.2">
      <c r="A668" s="62"/>
      <c r="B668" s="122"/>
      <c r="C668" s="122"/>
      <c r="D668" s="122"/>
    </row>
    <row r="669" spans="1:4" s="60" customFormat="1" ht="11" x14ac:dyDescent="0.2">
      <c r="A669" s="62"/>
      <c r="B669" s="122"/>
      <c r="C669" s="122"/>
      <c r="D669" s="122"/>
    </row>
    <row r="670" spans="1:4" s="60" customFormat="1" ht="11" x14ac:dyDescent="0.2">
      <c r="A670" s="62"/>
      <c r="B670" s="122"/>
      <c r="C670" s="122"/>
      <c r="D670" s="122"/>
    </row>
    <row r="671" spans="1:4" s="60" customFormat="1" ht="11" x14ac:dyDescent="0.2">
      <c r="A671" s="62"/>
      <c r="B671" s="122"/>
      <c r="C671" s="122"/>
      <c r="D671" s="122"/>
    </row>
    <row r="672" spans="1:4" s="60" customFormat="1" ht="11" x14ac:dyDescent="0.2">
      <c r="A672" s="62"/>
      <c r="B672" s="122"/>
      <c r="C672" s="122"/>
      <c r="D672" s="122"/>
    </row>
    <row r="673" spans="1:4" s="60" customFormat="1" ht="11" x14ac:dyDescent="0.2">
      <c r="A673" s="62"/>
      <c r="B673" s="122"/>
      <c r="C673" s="122"/>
      <c r="D673" s="122"/>
    </row>
    <row r="674" spans="1:4" s="60" customFormat="1" ht="11" x14ac:dyDescent="0.2">
      <c r="A674" s="62"/>
      <c r="B674" s="122"/>
      <c r="C674" s="122"/>
      <c r="D674" s="122"/>
    </row>
    <row r="675" spans="1:4" s="60" customFormat="1" ht="11" x14ac:dyDescent="0.2">
      <c r="A675" s="62"/>
      <c r="B675" s="122"/>
      <c r="C675" s="122"/>
      <c r="D675" s="122"/>
    </row>
    <row r="676" spans="1:4" s="60" customFormat="1" ht="11" x14ac:dyDescent="0.2">
      <c r="A676" s="62"/>
      <c r="B676" s="122"/>
      <c r="C676" s="122"/>
      <c r="D676" s="122"/>
    </row>
    <row r="677" spans="1:4" s="60" customFormat="1" ht="11" x14ac:dyDescent="0.2">
      <c r="A677" s="62"/>
      <c r="B677" s="122"/>
      <c r="C677" s="122"/>
      <c r="D677" s="122"/>
    </row>
    <row r="678" spans="1:4" s="60" customFormat="1" ht="11" x14ac:dyDescent="0.2">
      <c r="A678" s="62"/>
      <c r="B678" s="122"/>
      <c r="C678" s="122"/>
      <c r="D678" s="122"/>
    </row>
    <row r="679" spans="1:4" s="60" customFormat="1" ht="11" x14ac:dyDescent="0.2">
      <c r="A679" s="62"/>
      <c r="B679" s="122"/>
      <c r="C679" s="122"/>
      <c r="D679" s="122"/>
    </row>
    <row r="680" spans="1:4" s="60" customFormat="1" ht="11" x14ac:dyDescent="0.2">
      <c r="A680" s="62"/>
      <c r="B680" s="122"/>
      <c r="C680" s="122"/>
      <c r="D680" s="122"/>
    </row>
    <row r="681" spans="1:4" s="60" customFormat="1" ht="11" x14ac:dyDescent="0.2">
      <c r="A681" s="62"/>
      <c r="B681" s="122"/>
      <c r="C681" s="122"/>
      <c r="D681" s="122"/>
    </row>
    <row r="682" spans="1:4" s="60" customFormat="1" ht="11" x14ac:dyDescent="0.2">
      <c r="A682" s="62"/>
      <c r="B682" s="122"/>
      <c r="C682" s="122"/>
      <c r="D682" s="122"/>
    </row>
    <row r="683" spans="1:4" s="60" customFormat="1" ht="11" x14ac:dyDescent="0.2">
      <c r="A683" s="62"/>
      <c r="B683" s="122"/>
      <c r="C683" s="122"/>
      <c r="D683" s="122"/>
    </row>
    <row r="684" spans="1:4" s="60" customFormat="1" ht="11" x14ac:dyDescent="0.2">
      <c r="A684" s="62"/>
      <c r="B684" s="122"/>
      <c r="C684" s="122"/>
      <c r="D684" s="122"/>
    </row>
    <row r="685" spans="1:4" s="60" customFormat="1" ht="11" x14ac:dyDescent="0.2">
      <c r="A685" s="62"/>
      <c r="B685" s="122"/>
      <c r="C685" s="122"/>
      <c r="D685" s="122"/>
    </row>
    <row r="686" spans="1:4" s="60" customFormat="1" ht="11" x14ac:dyDescent="0.2">
      <c r="A686" s="62"/>
      <c r="B686" s="122"/>
      <c r="C686" s="122"/>
      <c r="D686" s="122"/>
    </row>
    <row r="687" spans="1:4" s="60" customFormat="1" ht="11" x14ac:dyDescent="0.2">
      <c r="A687" s="62"/>
      <c r="B687" s="122"/>
      <c r="C687" s="122"/>
      <c r="D687" s="122"/>
    </row>
    <row r="688" spans="1:4" s="60" customFormat="1" ht="11" x14ac:dyDescent="0.2">
      <c r="A688" s="62"/>
      <c r="B688" s="122"/>
      <c r="C688" s="122"/>
      <c r="D688" s="122"/>
    </row>
    <row r="689" spans="1:4" s="60" customFormat="1" ht="11" x14ac:dyDescent="0.2">
      <c r="A689" s="62"/>
      <c r="B689" s="122"/>
      <c r="C689" s="122"/>
      <c r="D689" s="122"/>
    </row>
    <row r="690" spans="1:4" s="60" customFormat="1" ht="11" x14ac:dyDescent="0.2">
      <c r="A690" s="62"/>
      <c r="B690" s="122"/>
      <c r="C690" s="122"/>
      <c r="D690" s="122"/>
    </row>
    <row r="691" spans="1:4" s="60" customFormat="1" ht="11" x14ac:dyDescent="0.2">
      <c r="A691" s="62"/>
      <c r="B691" s="122"/>
      <c r="C691" s="122"/>
      <c r="D691" s="122"/>
    </row>
    <row r="692" spans="1:4" s="60" customFormat="1" ht="11" x14ac:dyDescent="0.2">
      <c r="A692" s="62"/>
      <c r="B692" s="122"/>
      <c r="C692" s="122"/>
      <c r="D692" s="122"/>
    </row>
    <row r="693" spans="1:4" s="60" customFormat="1" ht="11" x14ac:dyDescent="0.2">
      <c r="A693" s="62"/>
      <c r="B693" s="122"/>
      <c r="C693" s="122"/>
      <c r="D693" s="122"/>
    </row>
    <row r="694" spans="1:4" s="60" customFormat="1" ht="11" x14ac:dyDescent="0.2">
      <c r="A694" s="62"/>
      <c r="B694" s="122"/>
      <c r="C694" s="122"/>
      <c r="D694" s="122"/>
    </row>
    <row r="695" spans="1:4" s="60" customFormat="1" ht="11" x14ac:dyDescent="0.2">
      <c r="A695" s="62"/>
      <c r="B695" s="122"/>
      <c r="C695" s="122"/>
      <c r="D695" s="122"/>
    </row>
    <row r="696" spans="1:4" s="60" customFormat="1" ht="11" x14ac:dyDescent="0.2">
      <c r="A696" s="62"/>
      <c r="B696" s="122"/>
      <c r="C696" s="122"/>
      <c r="D696" s="122"/>
    </row>
    <row r="697" spans="1:4" s="60" customFormat="1" ht="11" x14ac:dyDescent="0.2">
      <c r="A697" s="62"/>
      <c r="B697" s="122"/>
      <c r="C697" s="122"/>
      <c r="D697" s="122"/>
    </row>
    <row r="698" spans="1:4" s="60" customFormat="1" ht="11" x14ac:dyDescent="0.2">
      <c r="A698" s="62"/>
      <c r="B698" s="122"/>
      <c r="C698" s="122"/>
      <c r="D698" s="122"/>
    </row>
    <row r="699" spans="1:4" s="60" customFormat="1" ht="11" x14ac:dyDescent="0.2">
      <c r="A699" s="62"/>
      <c r="B699" s="122"/>
      <c r="C699" s="122"/>
      <c r="D699" s="122"/>
    </row>
    <row r="700" spans="1:4" s="60" customFormat="1" ht="11" x14ac:dyDescent="0.2">
      <c r="A700" s="62"/>
      <c r="B700" s="122"/>
      <c r="C700" s="122"/>
      <c r="D700" s="122"/>
    </row>
    <row r="701" spans="1:4" s="60" customFormat="1" ht="11" x14ac:dyDescent="0.2">
      <c r="A701" s="62"/>
      <c r="B701" s="122"/>
      <c r="C701" s="122"/>
      <c r="D701" s="122"/>
    </row>
    <row r="702" spans="1:4" s="60" customFormat="1" ht="11" x14ac:dyDescent="0.2">
      <c r="A702" s="62"/>
      <c r="B702" s="122"/>
      <c r="C702" s="122"/>
      <c r="D702" s="122"/>
    </row>
    <row r="703" spans="1:4" s="60" customFormat="1" ht="11" x14ac:dyDescent="0.2">
      <c r="A703" s="62"/>
      <c r="B703" s="122"/>
      <c r="C703" s="122"/>
      <c r="D703" s="122"/>
    </row>
    <row r="704" spans="1:4" s="60" customFormat="1" ht="11" x14ac:dyDescent="0.2">
      <c r="A704" s="62"/>
      <c r="B704" s="122"/>
      <c r="C704" s="122"/>
      <c r="D704" s="122"/>
    </row>
    <row r="705" spans="1:4" s="60" customFormat="1" ht="11" x14ac:dyDescent="0.2">
      <c r="A705" s="62"/>
      <c r="B705" s="122"/>
      <c r="C705" s="122"/>
      <c r="D705" s="122"/>
    </row>
    <row r="706" spans="1:4" s="60" customFormat="1" ht="11" x14ac:dyDescent="0.2">
      <c r="A706" s="62"/>
      <c r="B706" s="122"/>
      <c r="C706" s="122"/>
      <c r="D706" s="122"/>
    </row>
    <row r="707" spans="1:4" s="60" customFormat="1" ht="11" x14ac:dyDescent="0.2">
      <c r="A707" s="62"/>
      <c r="B707" s="122"/>
      <c r="C707" s="122"/>
      <c r="D707" s="122"/>
    </row>
    <row r="708" spans="1:4" s="60" customFormat="1" ht="11" x14ac:dyDescent="0.2">
      <c r="A708" s="62"/>
      <c r="B708" s="122"/>
      <c r="C708" s="122"/>
      <c r="D708" s="122"/>
    </row>
    <row r="709" spans="1:4" s="60" customFormat="1" ht="11" x14ac:dyDescent="0.2">
      <c r="A709" s="62"/>
      <c r="B709" s="122"/>
      <c r="C709" s="122"/>
      <c r="D709" s="122"/>
    </row>
    <row r="710" spans="1:4" s="60" customFormat="1" ht="11" x14ac:dyDescent="0.2">
      <c r="A710" s="62"/>
      <c r="B710" s="122"/>
      <c r="C710" s="122"/>
      <c r="D710" s="122"/>
    </row>
    <row r="711" spans="1:4" s="60" customFormat="1" ht="11" x14ac:dyDescent="0.2">
      <c r="A711" s="62"/>
      <c r="B711" s="122"/>
      <c r="C711" s="122"/>
      <c r="D711" s="122"/>
    </row>
    <row r="712" spans="1:4" s="60" customFormat="1" ht="11" x14ac:dyDescent="0.2">
      <c r="A712" s="62"/>
      <c r="B712" s="122"/>
      <c r="C712" s="122"/>
      <c r="D712" s="122"/>
    </row>
    <row r="713" spans="1:4" s="60" customFormat="1" ht="11" x14ac:dyDescent="0.2">
      <c r="A713" s="62"/>
      <c r="B713" s="122"/>
      <c r="C713" s="122"/>
      <c r="D713" s="122"/>
    </row>
    <row r="714" spans="1:4" s="60" customFormat="1" ht="11" x14ac:dyDescent="0.2">
      <c r="A714" s="62"/>
      <c r="B714" s="122"/>
      <c r="C714" s="122"/>
      <c r="D714" s="122"/>
    </row>
    <row r="715" spans="1:4" s="60" customFormat="1" ht="11" x14ac:dyDescent="0.2">
      <c r="A715" s="62"/>
      <c r="B715" s="122"/>
      <c r="C715" s="122"/>
      <c r="D715" s="122"/>
    </row>
    <row r="716" spans="1:4" s="60" customFormat="1" ht="11" x14ac:dyDescent="0.2">
      <c r="A716" s="62"/>
      <c r="B716" s="122"/>
      <c r="C716" s="122"/>
      <c r="D716" s="122"/>
    </row>
    <row r="717" spans="1:4" s="60" customFormat="1" ht="11" x14ac:dyDescent="0.2">
      <c r="A717" s="62"/>
      <c r="B717" s="122"/>
      <c r="C717" s="122"/>
      <c r="D717" s="122"/>
    </row>
    <row r="718" spans="1:4" s="60" customFormat="1" ht="11" x14ac:dyDescent="0.2">
      <c r="A718" s="62"/>
      <c r="B718" s="122"/>
      <c r="C718" s="122"/>
      <c r="D718" s="122"/>
    </row>
    <row r="719" spans="1:4" s="60" customFormat="1" ht="11" x14ac:dyDescent="0.2">
      <c r="A719" s="62"/>
      <c r="B719" s="122"/>
      <c r="C719" s="122"/>
      <c r="D719" s="122"/>
    </row>
    <row r="720" spans="1:4" s="60" customFormat="1" ht="11" x14ac:dyDescent="0.2">
      <c r="A720" s="62"/>
      <c r="B720" s="122"/>
      <c r="C720" s="122"/>
      <c r="D720" s="122"/>
    </row>
    <row r="721" spans="1:4" s="60" customFormat="1" ht="11" x14ac:dyDescent="0.2">
      <c r="A721" s="62"/>
      <c r="B721" s="122"/>
      <c r="C721" s="122"/>
      <c r="D721" s="122"/>
    </row>
    <row r="722" spans="1:4" s="60" customFormat="1" ht="11" x14ac:dyDescent="0.2">
      <c r="A722" s="62"/>
      <c r="B722" s="122"/>
      <c r="C722" s="122"/>
      <c r="D722" s="122"/>
    </row>
    <row r="723" spans="1:4" s="60" customFormat="1" ht="11" x14ac:dyDescent="0.2">
      <c r="A723" s="62"/>
      <c r="B723" s="122"/>
      <c r="C723" s="122"/>
      <c r="D723" s="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Себестоимость выпуска</vt:lpstr>
      <vt:lpstr>Аналитика</vt:lpstr>
      <vt:lpstr>Производственная программа</vt:lpstr>
      <vt:lpstr>Рецептура</vt:lpstr>
      <vt:lpstr>Стоимость сырья</vt:lpstr>
      <vt:lpstr>Прямые расходы</vt:lpstr>
      <vt:lpstr>Справочник ГП</vt:lpstr>
      <vt:lpstr>продукт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Актион-МЦФЭР</dc:description>
  <dcterms:created xsi:type="dcterms:W3CDTF">2015-06-22T09:55:22Z</dcterms:created>
  <dcterms:modified xsi:type="dcterms:W3CDTF">2022-01-29T06:48:52Z</dcterms:modified>
</cp:coreProperties>
</file>